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30" tabRatio="493" activeTab="0"/>
  </bookViews>
  <sheets>
    <sheet name="SEG_PLANACCION_2022_2T" sheetId="1" r:id="rId1"/>
    <sheet name="PLAN DE ACCION" sheetId="2" state="hidden" r:id="rId2"/>
    <sheet name="CONSOLIDADO" sheetId="3" r:id="rId3"/>
    <sheet name="Hoja2" sheetId="4" state="hidden" r:id="rId4"/>
  </sheets>
  <definedNames>
    <definedName name="_xlnm._FilterDatabase" localSheetId="2" hidden="1">'CONSOLIDADO'!$A$1:$I$42</definedName>
    <definedName name="_xlnm._FilterDatabase" localSheetId="1" hidden="1">'PLAN DE ACCION'!$A$10:$U$34</definedName>
    <definedName name="_xlfn.AGGREGATE" hidden="1">#NAME?</definedName>
    <definedName name="_xlnm.Print_Area" localSheetId="1">'PLAN DE ACCION'!$A$1:$U$45</definedName>
    <definedName name="_xlnm.Print_Area" localSheetId="0">'SEG_PLANACCION_2022_2T'!$A$1:$AB$62</definedName>
    <definedName name="_xlnm.Print_Titles" localSheetId="1">'PLAN DE ACCION'!$1:$10</definedName>
    <definedName name="_xlnm.Print_Titles" localSheetId="0">'SEG_PLANACCION_2022_2T'!$1:$10</definedName>
  </definedNames>
  <calcPr fullCalcOnLoad="1"/>
</workbook>
</file>

<file path=xl/sharedStrings.xml><?xml version="1.0" encoding="utf-8"?>
<sst xmlns="http://schemas.openxmlformats.org/spreadsheetml/2006/main" count="963" uniqueCount="245">
  <si>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</si>
  <si>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</si>
  <si>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</si>
  <si>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</si>
  <si>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</si>
  <si>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</si>
  <si>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</si>
  <si>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</si>
  <si>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</si>
  <si>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</si>
  <si>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</si>
  <si>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</si>
  <si>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</si>
  <si>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</si>
  <si>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</si>
  <si>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</si>
  <si>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</si>
  <si>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</si>
  <si>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</si>
  <si>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</si>
  <si>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</si>
  <si>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</si>
  <si>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</si>
  <si>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</si>
  <si>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</si>
  <si>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</si>
  <si>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</si>
  <si>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</si>
  <si>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</si>
  <si>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</si>
  <si>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</si>
  <si>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</si>
  <si>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</si>
  <si>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</si>
  <si>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</si>
  <si>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</si>
  <si>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</si>
  <si>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</si>
  <si>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</si>
  <si>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>4.3.CORPOCULTURA</t>
    </r>
  </si>
  <si>
    <t>SOCIAL Y COMUNITARIO: "Un compromiso cuyabro"</t>
  </si>
  <si>
    <t>Cultura</t>
  </si>
  <si>
    <t>Bienes y manifestaciones del patrimonio cultural reconocidos y protegidos</t>
  </si>
  <si>
    <t>Gestión, Protección y Salvaguardia del Patrimonio Cuyabro</t>
  </si>
  <si>
    <t>Servicio de salvaguarda al patrimonio Material e Inmaterial: Conservación, Apropiación y Promoción</t>
  </si>
  <si>
    <t>Procesos de salvaguarda efectiva del patrimonio manterial e inmaterial realizados</t>
  </si>
  <si>
    <t>Personas vinculadas a procesos de formación de cultural y artística</t>
  </si>
  <si>
    <t>S.D.</t>
  </si>
  <si>
    <t>Promoción y acceso efectivo a procesos culturales y artísticos a través de Formación Cultural Pa'Todos</t>
  </si>
  <si>
    <t>Servicio de educación informal al sector cultural: Procesos de capacitación para la gestión cultural y la creación artística</t>
  </si>
  <si>
    <t>Creadores de contenidos y gestores culturales capacitados</t>
  </si>
  <si>
    <t>Servicio de educación informal en áreas artísticas y culturales a través de escuelas de formación artística</t>
  </si>
  <si>
    <t>Cursos realizados</t>
  </si>
  <si>
    <t>Servicio de educación informal al sector cultural a través de la formación comunitaria en artes, oficios y cultura.</t>
  </si>
  <si>
    <t>Personas capacitadas</t>
  </si>
  <si>
    <t>Acceso de la población de Armenia a espacios culturales</t>
  </si>
  <si>
    <t>Promoción y acceso efectivo a procesos culturales y artísticos a través de La Cultura se Mueve en Armenia</t>
  </si>
  <si>
    <t>Servicio de mantenimiento de infraestructura cultural</t>
  </si>
  <si>
    <t>Infraestructura cultural intervenida</t>
  </si>
  <si>
    <t>Servicio de circulación artística y cultural - Arte y Cultura Pa' Todos</t>
  </si>
  <si>
    <t>Contenidos culturales  en circulación</t>
  </si>
  <si>
    <t>Promoción de actividades culturales para el rescate de la identidad y los valores cuyabros</t>
  </si>
  <si>
    <t>Actividades culturales para la promoción de la cultura cuaybra realizadas</t>
  </si>
  <si>
    <t>Fortalecimiento de la gestión y dirección del Sector Cultural y la Economía Naranja</t>
  </si>
  <si>
    <t>Documentos de lineamientos técnicos de la caracterización del sector cultural y su cadena de valor</t>
  </si>
  <si>
    <t>Documentos de lineamientos técnicos realizados</t>
  </si>
  <si>
    <t>Delimitación de un Área de Desarrollo Naranja a través de un acto administrativo</t>
  </si>
  <si>
    <t>Actos administrativos elaborados</t>
  </si>
  <si>
    <t>Formulación y Actualización de Documentos de planeación cultural y turística - Armenia: Origen y Destino Cultural</t>
  </si>
  <si>
    <t>Documentos de planeación realizados</t>
  </si>
  <si>
    <t>Programas de apoyo financiero al sector artístico y cultural de Armenia</t>
  </si>
  <si>
    <t>Estímulos otorgados - Proyectos financiados</t>
  </si>
  <si>
    <t>Personas lectoras</t>
  </si>
  <si>
    <t>Promoción y acceso efectivo a procesos culturales y artísticos a través del fortalecimiento de la Biblioteca Pública Municipal de Todos y Pa'Todos</t>
  </si>
  <si>
    <t>Dotación de la Biblioteca Pública Municipal de Armenia</t>
  </si>
  <si>
    <t>Materiales de lectura disponibles en bibliotecas públicas y espacios no convencionales</t>
  </si>
  <si>
    <t xml:space="preserve">Promoción y acceso efectivo a procesos culturales y artísticos a través del fortalecimiento de la Biblioteca Pública Municipal de Todos y Pa'Todos </t>
  </si>
  <si>
    <t>Desarrollo de estrategias de promoción de la lectura y la escritura</t>
  </si>
  <si>
    <t>Servicios bibliotecarios con programa de extensión (espacios no convencionales y zona rural)</t>
  </si>
  <si>
    <t>Usuarios atendidos</t>
  </si>
  <si>
    <t>ECONÓMICO Y COMPETITIVIDAD: "Por Armenia Podemos"</t>
  </si>
  <si>
    <t>8, 11</t>
  </si>
  <si>
    <t>Crecimiento real de los últimos cuatros años del valor agregado de los sectores de la economía naranja </t>
  </si>
  <si>
    <t>Promoción y acceso efectivo a procesos culturales y artísticos a través de la promoción de Armenia como Territorio Cultural y Turístico</t>
  </si>
  <si>
    <t>Servicios de información cultural y turística implementados - Portafolio Cultura Pa' Todos</t>
  </si>
  <si>
    <t>Disponibilidad del servicio</t>
  </si>
  <si>
    <t>Documentos de lineamientos técnicos para la promoción territorial de "Armenia: Origen y Destino Cultural"</t>
  </si>
  <si>
    <t xml:space="preserve">Documentos de estrategias de posicionamiento y articulación interinstitucional implementados </t>
  </si>
  <si>
    <t>Promoción de actividades culturales en la Celebración de las Fiestas Aniversarias de Armenia</t>
  </si>
  <si>
    <t>Eventos de promoción de actividades culturales realizados</t>
  </si>
  <si>
    <t xml:space="preserve"> Protección Patrimonio  Cuyabro</t>
  </si>
  <si>
    <t>Formación cultural pa' todos</t>
  </si>
  <si>
    <t>Protección La Cultura se Mueve</t>
  </si>
  <si>
    <t xml:space="preserve"> Diagnostico Gestion y Direccion del Sector Cultural</t>
  </si>
  <si>
    <t>Apoyo Financiero  al Sector Artistico y Cultural</t>
  </si>
  <si>
    <t>Fortalecimiento Biblioteca Pa´Todos</t>
  </si>
  <si>
    <t>Servicio Armenia Territorio Cultural y Turístico</t>
  </si>
  <si>
    <t xml:space="preserve">Promoción y acceso efectivo a procesos culturales y artísticos a través de Formación Cultural </t>
  </si>
  <si>
    <t>Capacitaciones a la comunidad en areas culturales</t>
  </si>
  <si>
    <t>Promoción cultural de la ciudad de Armenia como destino turístico</t>
  </si>
  <si>
    <t>Puntos de información cultural y turistica operando</t>
  </si>
  <si>
    <t>Plan de promoción cultural y turistica elaborado</t>
  </si>
  <si>
    <t xml:space="preserve">Promoción y acceso efectivo a procesos culturales y artísticos en Armenia
</t>
  </si>
  <si>
    <t>Actividades artisticas y culturales en circulación</t>
  </si>
  <si>
    <t>Actividades de cultura ciudadana realizadas</t>
  </si>
  <si>
    <t>Infraestructura Cultural para las Artes Escenicas Intervenida</t>
  </si>
  <si>
    <t>Capacitaciones a gestores culturales y artistas realizadas</t>
  </si>
  <si>
    <t>SGP - Estampilla Procultura</t>
  </si>
  <si>
    <t>Proyectos apoyados a gestores culturales y artistas a traves de convocatorias publicas.</t>
  </si>
  <si>
    <t>Dotación de material de lectura a la Biblioteca Publica Municipal</t>
  </si>
  <si>
    <t>Cursos de promoción de lectura realizados</t>
  </si>
  <si>
    <t>Fortalecimiento Banda Sinfonica Juvenil</t>
  </si>
  <si>
    <t>Caracterización del sector cultural realizado</t>
  </si>
  <si>
    <t>Reuniones de concertación para delimitación de ADN (Area de Desarrollo Naranja)</t>
  </si>
  <si>
    <t xml:space="preserve">Promoción y acceso efectivo a procesos culturales y artísticos a través del fortalecimiento de la Biblioteca Pública Municipal </t>
  </si>
  <si>
    <t>Usuarios atendidos en servicios de extensión de la Biblioteca Publica Municipal</t>
  </si>
  <si>
    <t>Transferencia Seguridad Social y Pasivo Pensional</t>
  </si>
  <si>
    <t>Estampilla Procultura</t>
  </si>
  <si>
    <t>Recursos Propios CCT</t>
  </si>
  <si>
    <t>05453420_1
05453420_2</t>
  </si>
  <si>
    <t>SGP - Estampilla Procultura - Recursos Propios CCT - Recursos Propios CCT -  Contribucion Parafiscal Espectaculos Publicos</t>
  </si>
  <si>
    <t>05453417_1
05453417_2
05453417_4
05453417_6
05453417_7</t>
  </si>
  <si>
    <t xml:space="preserve">
05453416_2
</t>
  </si>
  <si>
    <t xml:space="preserve">
05453418_4
</t>
  </si>
  <si>
    <t>05453419_1
05453419_2</t>
  </si>
  <si>
    <t>05453419_2</t>
  </si>
  <si>
    <t>05453421_1
05453421_2</t>
  </si>
  <si>
    <t>05453422_4
05453422_7</t>
  </si>
  <si>
    <t>Recursos Propios CCT - Recursos Propios Municipio</t>
  </si>
  <si>
    <t>Realizar eventos para la celebracion de las Fiestas Aniversarias de Armenia</t>
  </si>
  <si>
    <t>JOSE MANUEL RIOS</t>
  </si>
  <si>
    <t>Proceso de Formación Vigías del Patrimonio, Divulgación del Patrimonio Cultural, Apropiación</t>
  </si>
  <si>
    <t>Talleres de vivencia y apropiación social de saberes del PCC</t>
  </si>
  <si>
    <t>Cumplimiento del Plan Especial de Salvaguarda del Yipao</t>
  </si>
  <si>
    <t>Director(a)</t>
  </si>
  <si>
    <t xml:space="preserve"> Revisión, ajuste y actualización de la Política Pública Cultural de Armenia</t>
  </si>
  <si>
    <t>Selección de información cultural y turística de Armenia para la creación de software de información.</t>
  </si>
  <si>
    <t>Estructuración del Proyecto de Acuerdo del Programa Municipal de Concertación Cultural</t>
  </si>
  <si>
    <t>CARLOS ALBERTO GIRALDO CARDONA</t>
  </si>
  <si>
    <t>DIRECTOR CORPOCULTURA</t>
  </si>
  <si>
    <t>VIGENCIA AÑO:2021</t>
  </si>
  <si>
    <t>Servicios de información cultural actualizados - Armenia: Origen y Destino Cultural</t>
  </si>
  <si>
    <t xml:space="preserve">Sistemas de información turístico y cultural actualizados </t>
  </si>
  <si>
    <t>Convocatorias Concertación y Estimulos</t>
  </si>
  <si>
    <t>Encuentro de saberes del PCC</t>
  </si>
  <si>
    <t>Formacion de Vigias del Patrimonio</t>
  </si>
  <si>
    <t xml:space="preserve"> Acciones Pes Yipao</t>
  </si>
  <si>
    <t>Semilleros de formacion en danza, musica teatro, artes plasticas y artesanias.</t>
  </si>
  <si>
    <t>Agenda Cutural "Armenia se Mueve"</t>
  </si>
  <si>
    <t>Convocatoria recursos de LEP</t>
  </si>
  <si>
    <t>Actividades de Cultura ciudadana</t>
  </si>
  <si>
    <t>Exposiciones Plazoleta Centenario</t>
  </si>
  <si>
    <t>2.3.2.02.02.009.3302020.9112</t>
  </si>
  <si>
    <t>Capacitaciones a gestores culturales</t>
  </si>
  <si>
    <t>2.3.2.02.02.009.3301051.9112</t>
  </si>
  <si>
    <t>Prentaciones de la Banda Sinfonica Juvenil de Armenia</t>
  </si>
  <si>
    <t>2.3.2.02.02.009.3301087.9112</t>
  </si>
  <si>
    <t>Mantenimiento instrumentos Banda Sinfonica Juvenil de Armenia</t>
  </si>
  <si>
    <t>Compra de accesorios para instrumentos de la Banda Sinfonica Juvenil de Armenia</t>
  </si>
  <si>
    <t>Compra de instrumentos musicales para la Banda Sinfonica Juvenil de Armenia</t>
  </si>
  <si>
    <t>2.3.2.02.02.009.3301122.9112</t>
  </si>
  <si>
    <t>2.3.2.02.02.009.3301053.9629</t>
  </si>
  <si>
    <t>2.3.2.02.02.009.3301073.9629</t>
  </si>
  <si>
    <t>Proyecciones del Prorama Cine Bajo las Estrellas</t>
  </si>
  <si>
    <t>2.3.2.02.02.009.3301068.9623</t>
  </si>
  <si>
    <t>DIANA MARIA GIRALDO</t>
  </si>
  <si>
    <t>2.3.2.02.02.009.3301055.9112</t>
  </si>
  <si>
    <t>Software de Información Cultural</t>
  </si>
  <si>
    <t>Evaluación de Proyectos de las Convocatorias de Concertación y Estimulos</t>
  </si>
  <si>
    <t>Convocatoria BEPS y Transferencia Pasivo pensional</t>
  </si>
  <si>
    <t>Compra de material bibliografico de autores quindianos para la Biblioteca Publica Municipal</t>
  </si>
  <si>
    <t>2.3.2.02.02.009.3301098.9112</t>
  </si>
  <si>
    <t>Actividades de lectura ludica y animada</t>
  </si>
  <si>
    <t>Fortalecimiento del proyecto Cinescuela en la Biblioteca Publica Municipal</t>
  </si>
  <si>
    <t>Realización de un Encuentro literario</t>
  </si>
  <si>
    <t>Realización de una Tertulia literaria</t>
  </si>
  <si>
    <t>Realización de Estaciones literarias</t>
  </si>
  <si>
    <t>Desarrollo del programa institucional Yipao del Libro</t>
  </si>
  <si>
    <t>Desarrollo de actividades de lectura con distintas poblaciones</t>
  </si>
  <si>
    <t>Fortalecimiento a proyectos de Bibliotecas Comunitarias</t>
  </si>
  <si>
    <t>Funcionamiento de los puntos de informacion turistica</t>
  </si>
  <si>
    <t>2.3.2.02.02.009.3399063.9112</t>
  </si>
  <si>
    <t xml:space="preserve">Traslado punto de informacion </t>
  </si>
  <si>
    <t xml:space="preserve">Impresión de material promocional </t>
  </si>
  <si>
    <t>Plan de medios para las Fiestas de Armenia</t>
  </si>
  <si>
    <t>Celebración aniversaria de Armenia</t>
  </si>
  <si>
    <t>2.3.2.02.02.009.3301053.9112</t>
  </si>
  <si>
    <t>2.3.2.02.02.009.3399056.9112</t>
  </si>
  <si>
    <t>2.3.2.02.02.009.3399062.9112</t>
  </si>
  <si>
    <t>Proyecto de acuerdo Politica Publica de Cultura</t>
  </si>
  <si>
    <t>VIGENCIA AÑO:2022</t>
  </si>
  <si>
    <t>2.3.2.02.02.009.3399053.9112</t>
  </si>
  <si>
    <t>Caracterización del sector cultural</t>
  </si>
  <si>
    <t>2.3.2.02.02.009.3399054.9112</t>
  </si>
  <si>
    <t>Mantenimiento, Adecuación y/o elaboración de obras de Arte Público</t>
  </si>
  <si>
    <t xml:space="preserve">Unidad Ejecutora: </t>
  </si>
  <si>
    <t>Periodo de corte: 1 de Abril al 30 de Junio de 2022</t>
  </si>
  <si>
    <t xml:space="preserve">SEGUIMIENTO AL PLAN DE ACCIÓN                         </t>
  </si>
  <si>
    <t>Valor de la meta del indicador de producto del proyecto a la fecha de corte</t>
  </si>
  <si>
    <t>Semáforo Alcance de la Meta:
Verde Oscuro  (100%) 
 Amarillo (50%) 
Rojo (25%)</t>
  </si>
  <si>
    <t>% avance de la meta del indicador del proyecto a la fecha de corte</t>
  </si>
  <si>
    <t>Recursos ejecutados en pesos en el momento presupuestal (Reg. Presupuestal)</t>
  </si>
  <si>
    <t>Población beneficiada con la actividad</t>
  </si>
  <si>
    <t>Lugar geográfico en que se desarrolla la actividad</t>
  </si>
  <si>
    <t>Observaciones a la fecha del corte por actividad o total del proyecto</t>
  </si>
  <si>
    <t>% ejecución presupuestal a la fecha de corte</t>
  </si>
  <si>
    <t>OBSERVACION</t>
  </si>
  <si>
    <t xml:space="preserve">COBERTURA </t>
  </si>
  <si>
    <t xml:space="preserve">EFICACIA PRESUPUESTAL </t>
  </si>
  <si>
    <t>EFICIENCIA LOGRO Y/O ALCANCE DE LA META</t>
  </si>
  <si>
    <t>Código: R-DP-PDE-060</t>
  </si>
  <si>
    <t>Fecha: 04/01/2021</t>
  </si>
  <si>
    <t>Versión: 009</t>
  </si>
  <si>
    <t>ARMENIA</t>
  </si>
  <si>
    <t>Mantenimiento de Obras en espacio publico (Jeep SINAI, Casa Quindiana, Arriero, Requiem por el Rio Magdalena, Mariscal Sucre, Placas Carmelina Soto, Placa Maria Teresa Hincapie, Monumento Comerciantes del Quindio)</t>
  </si>
  <si>
    <t>En proceso de contratación</t>
  </si>
  <si>
    <t>En proceso de planeacion</t>
  </si>
  <si>
    <t>Contrato asignado, presentaciones programadas a iniciar en el mes de Julio</t>
  </si>
  <si>
    <t>Compra de accesorios para los instrumentos de la Banda Sinfonica Juvenil</t>
  </si>
  <si>
    <t>El Caimo, Hojas Anchas, Comuna 9, Las Colinas, La Grecia, Villa Cristinia, Salvador Allende, Centro Versalles, Monteblanco, Rojas II, Don Bosco, La Mariela, Comuna 3</t>
  </si>
  <si>
    <t>Semilleros de formación en 5 áreas artísticas, beneficiando a diferentes poblaciones de la ciudad de Armenia</t>
  </si>
  <si>
    <t>Celebración del Día Internacional del Teatro
Actividades Artisticas Semana Santa
Celebración día Internacional de los Museos
Celebración Día Internacional de la Danza
Circulación artistica local
Celebración del Dia del Rock</t>
  </si>
  <si>
    <t>Plazoleta Centenario
Parque Sucre
Parque Fundadores
Barrios de la ciudad</t>
  </si>
  <si>
    <t>Parque fundadores
Parque Sucre
Plazoleta Centenario
La Grecia
La Cecilia</t>
  </si>
  <si>
    <t>Seis proyecciones realizadas desde el mes de Marzo</t>
  </si>
  <si>
    <t>Ejecutado en la vigencia 2021</t>
  </si>
  <si>
    <t>Documento elaborado para presentación al señor Alcalde.</t>
  </si>
  <si>
    <t>Transferencia de los recursos correspondientes al 20% del Pasivo pensional y 10% para BEPS de las personas priorizadas en convocatoria por el Ministerio de Cultura y Colpensiones para pago en los proximos meses de Julio-Septiembre</t>
  </si>
  <si>
    <t>Paradero Puerto Espejo y Hospital San Juan de Dios</t>
  </si>
  <si>
    <t>Dos estaciones literarias en los paraderos con espacio publico de Puerto Espejo y el Hospital San Juan de Dios</t>
  </si>
  <si>
    <t>Biblioteca Publica Municipal</t>
  </si>
  <si>
    <t>Talleres de cine comunitario en la Biblioteca Municipal</t>
  </si>
  <si>
    <t>Veredas de Armenia e Instituciones Educativas</t>
  </si>
  <si>
    <t>Promoción de lectura en las comunas o zonas rurales de la ciudad.</t>
  </si>
  <si>
    <t>Biblioteca Publica Municipal, Centros Vida, Instituciones Educativas de Armenia</t>
  </si>
  <si>
    <t>Promoción de lectura con diferenes poblaciones adultos mayores, niños, adolescentes, jovenes.</t>
  </si>
  <si>
    <t>Apoyo para la realización de actividades de promoción de lectura en las bibliotecas comunitarias</t>
  </si>
  <si>
    <t>Terminal de Transportes, Centro Comercial Unicentro y Plaza de Bolivar</t>
  </si>
  <si>
    <t>Camapaña de valores enfocado a niños de primera infancia - 56 presentaciones realizadas
Campaña de protección y apropiación del arte público a traves de medios digitales.</t>
  </si>
  <si>
    <t>Salvador Allende
Guaduales del Edén
7 de Agosto</t>
  </si>
  <si>
    <t xml:space="preserve">El encuentro literario se desarrollará en la Biblioteca Publica </t>
  </si>
  <si>
    <t>Atención de locales y visitantes en puntos de información de la ciudad.</t>
  </si>
  <si>
    <t>Contrato para la elaboración de la imagen de las fiestas aniversarias</t>
  </si>
  <si>
    <t>Se han realizado a la fecha 3 reuniones para la coordinación de las actividades que se van a desarrollar en las Fiestas Aniversarias</t>
  </si>
  <si>
    <t>Se han desarrollado 20 actividades de hora del cuento en la Biblioteca Publica Municipal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</si>
</sst>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$&quot;\ #,##0"/>
    <numFmt numFmtId="191" formatCode="_-&quot;$&quot;\ * #,##0_-;\-&quot;$&quot;\ * #,##0_-;_-&quot;$&quot;\ * &quot;-&quot;??_-;_-@_-"/>
    <numFmt numFmtId="192" formatCode="[$-240A]dddd\,\ dd&quot; de &quot;mmmm&quot; de &quot;yyyy"/>
    <numFmt numFmtId="193" formatCode="[$-240A]hh:mm:ss\ AM/PM"/>
    <numFmt numFmtId="194" formatCode="&quot;$&quot;\ #,##0.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6E3B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27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90" fontId="18" fillId="0" borderId="0" xfId="0" applyNumberFormat="1" applyFont="1" applyFill="1" applyBorder="1" applyAlignment="1">
      <alignment horizontal="right" vertical="center" wrapText="1"/>
    </xf>
    <xf numFmtId="190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90" fontId="0" fillId="0" borderId="0" xfId="0" applyNumberFormat="1" applyFont="1" applyAlignment="1">
      <alignment horizontal="right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18" fillId="26" borderId="18" xfId="0" applyFont="1" applyFill="1" applyBorder="1" applyAlignment="1">
      <alignment horizontal="center" vertical="center" wrapText="1"/>
    </xf>
    <xf numFmtId="190" fontId="18" fillId="26" borderId="18" xfId="0" applyNumberFormat="1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7" fillId="26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190" fontId="18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37" fillId="26" borderId="27" xfId="0" applyFont="1" applyFill="1" applyBorder="1" applyAlignment="1">
      <alignment horizontal="center" vertical="center" wrapText="1"/>
    </xf>
    <xf numFmtId="0" fontId="38" fillId="27" borderId="28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justify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justify" vertical="center" wrapText="1"/>
    </xf>
    <xf numFmtId="9" fontId="39" fillId="0" borderId="14" xfId="0" applyNumberFormat="1" applyFont="1" applyFill="1" applyBorder="1" applyAlignment="1">
      <alignment horizontal="center" vertical="center" wrapText="1"/>
    </xf>
    <xf numFmtId="0" fontId="37" fillId="28" borderId="30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center" vertical="center" wrapText="1"/>
    </xf>
    <xf numFmtId="9" fontId="40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justify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17" xfId="0" applyNumberFormat="1" applyFont="1" applyBorder="1" applyAlignment="1">
      <alignment vertical="center" wrapText="1"/>
    </xf>
    <xf numFmtId="2" fontId="36" fillId="0" borderId="0" xfId="0" applyNumberFormat="1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justify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18" fillId="29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90" fontId="0" fillId="0" borderId="14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90" fontId="0" fillId="0" borderId="15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vertical="center" wrapText="1"/>
    </xf>
    <xf numFmtId="0" fontId="24" fillId="30" borderId="0" xfId="0" applyFont="1" applyFill="1" applyBorder="1" applyAlignment="1">
      <alignment vertical="center"/>
    </xf>
    <xf numFmtId="190" fontId="0" fillId="0" borderId="33" xfId="0" applyNumberFormat="1" applyFont="1" applyFill="1" applyBorder="1" applyAlignment="1">
      <alignment horizontal="center" vertical="center" wrapText="1"/>
    </xf>
    <xf numFmtId="190" fontId="18" fillId="24" borderId="12" xfId="0" applyNumberFormat="1" applyFont="1" applyFill="1" applyBorder="1" applyAlignment="1">
      <alignment horizontal="center" vertical="center" wrapText="1"/>
    </xf>
    <xf numFmtId="0" fontId="37" fillId="31" borderId="3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29" borderId="0" xfId="0" applyFont="1" applyFill="1" applyBorder="1" applyAlignment="1">
      <alignment vertical="center" wrapText="1"/>
    </xf>
    <xf numFmtId="190" fontId="18" fillId="29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10" fontId="0" fillId="0" borderId="14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9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justify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90" fontId="0" fillId="0" borderId="0" xfId="0" applyNumberFormat="1" applyFont="1" applyFill="1" applyBorder="1" applyAlignment="1">
      <alignment horizontal="center" vertical="center" wrapText="1"/>
    </xf>
    <xf numFmtId="190" fontId="0" fillId="0" borderId="21" xfId="0" applyNumberFormat="1" applyFont="1" applyFill="1" applyBorder="1" applyAlignment="1" applyProtection="1">
      <alignment horizontal="center" vertical="center" wrapText="1"/>
      <protection/>
    </xf>
    <xf numFmtId="190" fontId="0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31" borderId="37" xfId="0" applyFont="1" applyFill="1" applyBorder="1" applyAlignment="1">
      <alignment horizontal="center" vertical="center" wrapText="1"/>
    </xf>
    <xf numFmtId="19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94" fontId="0" fillId="0" borderId="14" xfId="0" applyNumberFormat="1" applyFont="1" applyBorder="1" applyAlignment="1">
      <alignment horizontal="right" vertical="center" wrapText="1"/>
    </xf>
    <xf numFmtId="10" fontId="0" fillId="0" borderId="14" xfId="0" applyNumberFormat="1" applyBorder="1" applyAlignment="1">
      <alignment/>
    </xf>
    <xf numFmtId="10" fontId="0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39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90" fontId="0" fillId="0" borderId="0" xfId="0" applyNumberFormat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18" fillId="32" borderId="39" xfId="0" applyFont="1" applyFill="1" applyBorder="1" applyAlignment="1">
      <alignment horizontal="center" vertical="center" wrapText="1"/>
    </xf>
    <xf numFmtId="0" fontId="18" fillId="32" borderId="40" xfId="0" applyFont="1" applyFill="1" applyBorder="1" applyAlignment="1">
      <alignment horizontal="center" vertical="center" wrapText="1"/>
    </xf>
    <xf numFmtId="0" fontId="18" fillId="32" borderId="41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2" fontId="0" fillId="0" borderId="41" xfId="0" applyNumberFormat="1" applyFont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 wrapText="1"/>
    </xf>
    <xf numFmtId="190" fontId="0" fillId="0" borderId="41" xfId="0" applyNumberFormat="1" applyFont="1" applyBorder="1" applyAlignment="1">
      <alignment horizontal="right" vertical="center" wrapText="1"/>
    </xf>
    <xf numFmtId="190" fontId="18" fillId="24" borderId="38" xfId="0" applyNumberFormat="1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justify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  <protection/>
    </xf>
    <xf numFmtId="10" fontId="0" fillId="0" borderId="21" xfId="0" applyNumberFormat="1" applyFont="1" applyFill="1" applyBorder="1" applyAlignment="1">
      <alignment horizontal="center" vertical="center" wrapText="1"/>
    </xf>
    <xf numFmtId="19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9" fontId="40" fillId="0" borderId="20" xfId="0" applyNumberFormat="1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justify" vertical="center" wrapText="1"/>
    </xf>
    <xf numFmtId="0" fontId="40" fillId="0" borderId="47" xfId="0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10" fontId="0" fillId="0" borderId="20" xfId="0" applyNumberFormat="1" applyFont="1" applyFill="1" applyBorder="1" applyAlignment="1">
      <alignment horizontal="center" vertical="center" wrapText="1"/>
    </xf>
    <xf numFmtId="190" fontId="0" fillId="0" borderId="20" xfId="0" applyNumberFormat="1" applyFont="1" applyFill="1" applyBorder="1" applyAlignment="1">
      <alignment horizontal="center" vertical="center" wrapText="1"/>
    </xf>
    <xf numFmtId="19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48" xfId="0" applyFont="1" applyFill="1" applyBorder="1" applyAlignment="1">
      <alignment horizontal="right" vertical="center" wrapText="1"/>
    </xf>
    <xf numFmtId="0" fontId="18" fillId="24" borderId="17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190" fontId="18" fillId="24" borderId="49" xfId="0" applyNumberFormat="1" applyFont="1" applyFill="1" applyBorder="1" applyAlignment="1">
      <alignment horizontal="center" vertical="center" wrapText="1"/>
    </xf>
    <xf numFmtId="190" fontId="18" fillId="24" borderId="50" xfId="0" applyNumberFormat="1" applyFont="1" applyFill="1" applyBorder="1" applyAlignment="1">
      <alignment horizontal="center" vertical="center" wrapText="1"/>
    </xf>
    <xf numFmtId="19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7" fillId="26" borderId="18" xfId="0" applyFont="1" applyFill="1" applyBorder="1" applyAlignment="1">
      <alignment horizontal="center" vertical="center" wrapText="1"/>
    </xf>
    <xf numFmtId="0" fontId="37" fillId="26" borderId="46" xfId="0" applyFont="1" applyFill="1" applyBorder="1" applyAlignment="1">
      <alignment horizontal="center" vertical="center" wrapText="1"/>
    </xf>
    <xf numFmtId="0" fontId="37" fillId="26" borderId="44" xfId="0" applyFont="1" applyFill="1" applyBorder="1" applyAlignment="1">
      <alignment horizontal="center" vertical="center"/>
    </xf>
    <xf numFmtId="0" fontId="37" fillId="26" borderId="51" xfId="0" applyFont="1" applyFill="1" applyBorder="1" applyAlignment="1">
      <alignment horizontal="center" vertical="center"/>
    </xf>
    <xf numFmtId="0" fontId="37" fillId="26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horizontal="left" vertical="center" wrapText="1"/>
    </xf>
    <xf numFmtId="0" fontId="41" fillId="29" borderId="10" xfId="0" applyFont="1" applyFill="1" applyBorder="1" applyAlignment="1">
      <alignment horizontal="left" vertical="center" wrapText="1"/>
    </xf>
    <xf numFmtId="0" fontId="41" fillId="29" borderId="0" xfId="0" applyFont="1" applyFill="1" applyAlignment="1">
      <alignment horizontal="left" vertical="center" wrapText="1"/>
    </xf>
    <xf numFmtId="190" fontId="41" fillId="0" borderId="10" xfId="0" applyNumberFormat="1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18" fillId="26" borderId="53" xfId="0" applyFont="1" applyFill="1" applyBorder="1" applyAlignment="1">
      <alignment horizontal="center" vertical="center" wrapText="1"/>
    </xf>
    <xf numFmtId="0" fontId="18" fillId="26" borderId="39" xfId="0" applyFont="1" applyFill="1" applyBorder="1" applyAlignment="1">
      <alignment horizontal="center" vertical="center" wrapText="1"/>
    </xf>
    <xf numFmtId="0" fontId="18" fillId="26" borderId="5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7" fillId="26" borderId="23" xfId="0" applyFont="1" applyFill="1" applyBorder="1" applyAlignment="1">
      <alignment horizontal="center" vertical="center"/>
    </xf>
    <xf numFmtId="0" fontId="37" fillId="26" borderId="55" xfId="0" applyFont="1" applyFill="1" applyBorder="1" applyAlignment="1">
      <alignment horizontal="center" vertical="center" wrapText="1"/>
    </xf>
    <xf numFmtId="0" fontId="37" fillId="26" borderId="56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/>
    </xf>
    <xf numFmtId="0" fontId="18" fillId="0" borderId="5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0" fillId="0" borderId="53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0" fontId="37" fillId="26" borderId="42" xfId="0" applyFont="1" applyFill="1" applyBorder="1" applyAlignment="1">
      <alignment horizontal="center" vertical="center"/>
    </xf>
    <xf numFmtId="0" fontId="37" fillId="26" borderId="41" xfId="0" applyFont="1" applyFill="1" applyBorder="1" applyAlignment="1">
      <alignment horizontal="center" vertical="center"/>
    </xf>
    <xf numFmtId="0" fontId="37" fillId="26" borderId="38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8" fillId="29" borderId="0" xfId="0" applyFont="1" applyFill="1" applyBorder="1" applyAlignment="1">
      <alignment horizontal="left" vertical="center" wrapText="1"/>
    </xf>
    <xf numFmtId="190" fontId="41" fillId="29" borderId="0" xfId="0" applyNumberFormat="1" applyFont="1" applyFill="1" applyBorder="1" applyAlignment="1">
      <alignment horizontal="left" vertical="center" wrapText="1"/>
    </xf>
    <xf numFmtId="0" fontId="41" fillId="29" borderId="0" xfId="0" applyFont="1" applyFill="1" applyBorder="1" applyAlignment="1">
      <alignment horizontal="left" vertical="center" wrapText="1"/>
    </xf>
    <xf numFmtId="0" fontId="18" fillId="24" borderId="42" xfId="0" applyFont="1" applyFill="1" applyBorder="1" applyAlignment="1">
      <alignment horizontal="right" vertical="center" wrapText="1"/>
    </xf>
    <xf numFmtId="0" fontId="18" fillId="24" borderId="41" xfId="0" applyFont="1" applyFill="1" applyBorder="1" applyAlignment="1">
      <alignment horizontal="right" vertical="center" wrapText="1"/>
    </xf>
    <xf numFmtId="190" fontId="18" fillId="24" borderId="40" xfId="0" applyNumberFormat="1" applyFont="1" applyFill="1" applyBorder="1" applyAlignment="1">
      <alignment horizontal="center" vertical="center" wrapText="1"/>
    </xf>
    <xf numFmtId="0" fontId="18" fillId="26" borderId="40" xfId="0" applyFont="1" applyFill="1" applyBorder="1" applyAlignment="1">
      <alignment horizontal="center" vertical="center" wrapText="1"/>
    </xf>
    <xf numFmtId="0" fontId="18" fillId="26" borderId="49" xfId="0" applyFont="1" applyFill="1" applyBorder="1" applyAlignment="1">
      <alignment horizontal="center" vertical="center" wrapText="1"/>
    </xf>
    <xf numFmtId="0" fontId="18" fillId="32" borderId="40" xfId="0" applyFont="1" applyFill="1" applyBorder="1" applyAlignment="1">
      <alignment horizontal="center" vertical="center" wrapText="1"/>
    </xf>
    <xf numFmtId="0" fontId="18" fillId="32" borderId="49" xfId="0" applyFont="1" applyFill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center" vertical="center" wrapText="1"/>
    </xf>
    <xf numFmtId="0" fontId="18" fillId="25" borderId="49" xfId="0" applyFont="1" applyFill="1" applyBorder="1" applyAlignment="1">
      <alignment horizontal="center" vertical="center" wrapText="1"/>
    </xf>
    <xf numFmtId="0" fontId="37" fillId="26" borderId="40" xfId="0" applyFont="1" applyFill="1" applyBorder="1" applyAlignment="1">
      <alignment horizontal="center" vertical="center" wrapText="1"/>
    </xf>
    <xf numFmtId="0" fontId="37" fillId="26" borderId="49" xfId="0" applyFont="1" applyFill="1" applyBorder="1" applyAlignment="1">
      <alignment horizontal="center" vertical="center" wrapText="1"/>
    </xf>
    <xf numFmtId="0" fontId="37" fillId="26" borderId="53" xfId="0" applyFont="1" applyFill="1" applyBorder="1" applyAlignment="1">
      <alignment horizontal="center" vertical="center"/>
    </xf>
    <xf numFmtId="0" fontId="37" fillId="26" borderId="39" xfId="0" applyFont="1" applyFill="1" applyBorder="1" applyAlignment="1">
      <alignment horizontal="center" vertical="center"/>
    </xf>
    <xf numFmtId="0" fontId="37" fillId="26" borderId="54" xfId="0" applyFont="1" applyFill="1" applyBorder="1" applyAlignment="1">
      <alignment horizontal="center" vertical="center"/>
    </xf>
    <xf numFmtId="10" fontId="18" fillId="24" borderId="40" xfId="0" applyNumberFormat="1" applyFont="1" applyFill="1" applyBorder="1" applyAlignment="1">
      <alignment horizontal="center" vertical="center" wrapText="1"/>
    </xf>
    <xf numFmtId="10" fontId="18" fillId="24" borderId="50" xfId="0" applyNumberFormat="1" applyFont="1" applyFill="1" applyBorder="1" applyAlignment="1">
      <alignment horizontal="center" vertical="center" wrapText="1"/>
    </xf>
    <xf numFmtId="0" fontId="37" fillId="33" borderId="37" xfId="0" applyFont="1" applyFill="1" applyBorder="1" applyAlignment="1">
      <alignment horizontal="center" vertical="center" wrapText="1"/>
    </xf>
    <xf numFmtId="0" fontId="37" fillId="33" borderId="57" xfId="0" applyFont="1" applyFill="1" applyBorder="1" applyAlignment="1">
      <alignment horizontal="center" vertical="center" wrapText="1"/>
    </xf>
    <xf numFmtId="0" fontId="37" fillId="31" borderId="37" xfId="0" applyFont="1" applyFill="1" applyBorder="1" applyAlignment="1">
      <alignment horizontal="center" vertical="center" wrapText="1"/>
    </xf>
    <xf numFmtId="0" fontId="37" fillId="31" borderId="57" xfId="0" applyFont="1" applyFill="1" applyBorder="1" applyAlignment="1">
      <alignment horizontal="center" vertical="center" wrapText="1"/>
    </xf>
    <xf numFmtId="10" fontId="18" fillId="24" borderId="49" xfId="0" applyNumberFormat="1" applyFont="1" applyFill="1" applyBorder="1" applyAlignment="1">
      <alignment horizontal="center" vertical="center" wrapText="1"/>
    </xf>
    <xf numFmtId="0" fontId="37" fillId="34" borderId="37" xfId="0" applyFont="1" applyFill="1" applyBorder="1" applyAlignment="1">
      <alignment horizontal="center" vertical="center" wrapText="1"/>
    </xf>
    <xf numFmtId="0" fontId="37" fillId="34" borderId="5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95250</xdr:rowOff>
    </xdr:from>
    <xdr:to>
      <xdr:col>1</xdr:col>
      <xdr:colOff>371475</xdr:colOff>
      <xdr:row>3</xdr:row>
      <xdr:rowOff>266700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5250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6</xdr:col>
      <xdr:colOff>904875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2"/>
  <sheetViews>
    <sheetView showGridLines="0" tabSelected="1" view="pageBreakPreview" zoomScale="75" zoomScaleNormal="60" zoomScaleSheetLayoutView="75" zoomScalePageLayoutView="0" workbookViewId="0" topLeftCell="A1">
      <selection activeCell="E14" sqref="E14"/>
    </sheetView>
  </sheetViews>
  <sheetFormatPr defaultColWidth="7.421875" defaultRowHeight="12.75"/>
  <cols>
    <col min="1" max="2" width="18.140625" style="6" customWidth="1"/>
    <col min="3" max="3" width="31.421875" style="6" customWidth="1"/>
    <col min="4" max="4" width="33.57421875" style="6" customWidth="1"/>
    <col min="5" max="5" width="28.57421875" style="6" customWidth="1"/>
    <col min="6" max="6" width="34.57421875" style="6" customWidth="1"/>
    <col min="7" max="8" width="29.140625" style="6" customWidth="1"/>
    <col min="9" max="9" width="26.28125" style="6" customWidth="1"/>
    <col min="10" max="11" width="18.140625" style="6" customWidth="1"/>
    <col min="12" max="12" width="30.00390625" style="69" customWidth="1"/>
    <col min="13" max="13" width="34.140625" style="6" customWidth="1"/>
    <col min="14" max="14" width="23.57421875" style="9" customWidth="1"/>
    <col min="15" max="15" width="26.28125" style="9" customWidth="1"/>
    <col min="16" max="16" width="26.421875" style="9" customWidth="1"/>
    <col min="17" max="18" width="23.421875" style="9" customWidth="1"/>
    <col min="19" max="19" width="33.140625" style="9" customWidth="1"/>
    <col min="20" max="20" width="27.421875" style="9" customWidth="1"/>
    <col min="21" max="21" width="26.421875" style="9" customWidth="1"/>
    <col min="22" max="26" width="29.421875" style="20" customWidth="1"/>
    <col min="27" max="27" width="46.140625" style="20" customWidth="1"/>
    <col min="28" max="28" width="37.7109375" style="6" customWidth="1"/>
    <col min="29" max="36" width="7.421875" style="92" customWidth="1"/>
    <col min="37" max="16384" width="7.421875" style="2" customWidth="1"/>
  </cols>
  <sheetData>
    <row r="1" spans="1:35" ht="22.5" customHeight="1">
      <c r="A1" s="224"/>
      <c r="B1" s="225"/>
      <c r="C1" s="230" t="s">
        <v>197</v>
      </c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48"/>
      <c r="AB1" s="37" t="s">
        <v>210</v>
      </c>
      <c r="AC1" s="224"/>
      <c r="AD1" s="225"/>
      <c r="AE1" s="230"/>
      <c r="AF1" s="231"/>
      <c r="AG1" s="231"/>
      <c r="AH1" s="231"/>
      <c r="AI1" s="231"/>
    </row>
    <row r="2" spans="1:35" ht="25.5" customHeight="1">
      <c r="A2" s="226"/>
      <c r="B2" s="227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6"/>
      <c r="AB2" s="38" t="s">
        <v>211</v>
      </c>
      <c r="AC2" s="226"/>
      <c r="AD2" s="227"/>
      <c r="AE2" s="124"/>
      <c r="AF2" s="125"/>
      <c r="AG2" s="125"/>
      <c r="AH2" s="125"/>
      <c r="AI2" s="125"/>
    </row>
    <row r="3" spans="1:35" ht="20.25" customHeight="1">
      <c r="A3" s="226"/>
      <c r="B3" s="227"/>
      <c r="C3" s="232" t="s">
        <v>2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46"/>
      <c r="AB3" s="38" t="s">
        <v>212</v>
      </c>
      <c r="AC3" s="226"/>
      <c r="AD3" s="227"/>
      <c r="AE3" s="232"/>
      <c r="AF3" s="233"/>
      <c r="AG3" s="233"/>
      <c r="AH3" s="233"/>
      <c r="AI3" s="233"/>
    </row>
    <row r="4" spans="1:35" ht="27.75" customHeight="1" thickBot="1">
      <c r="A4" s="228"/>
      <c r="B4" s="229"/>
      <c r="C4" s="234" t="s">
        <v>3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47"/>
      <c r="AB4" s="39" t="s">
        <v>6</v>
      </c>
      <c r="AC4" s="228"/>
      <c r="AD4" s="229"/>
      <c r="AE4" s="234"/>
      <c r="AF4" s="235"/>
      <c r="AG4" s="235"/>
      <c r="AH4" s="235"/>
      <c r="AI4" s="235"/>
    </row>
    <row r="5" spans="1:35" s="88" customFormat="1" ht="19.5" customHeight="1" thickBot="1">
      <c r="A5" s="240" t="s">
        <v>195</v>
      </c>
      <c r="B5" s="241"/>
      <c r="C5" s="241"/>
      <c r="D5" s="241"/>
      <c r="E5" s="241"/>
      <c r="F5" s="241"/>
      <c r="G5" s="242"/>
      <c r="H5" s="236" t="s">
        <v>196</v>
      </c>
      <c r="I5" s="236"/>
      <c r="J5" s="236"/>
      <c r="K5" s="236"/>
      <c r="L5" s="236"/>
      <c r="M5" s="236"/>
      <c r="N5" s="237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9"/>
      <c r="AC5" s="240"/>
      <c r="AD5" s="241"/>
      <c r="AE5" s="241"/>
      <c r="AF5" s="241"/>
      <c r="AG5" s="241"/>
      <c r="AH5" s="241"/>
      <c r="AI5" s="242"/>
    </row>
    <row r="6" spans="1:35" s="88" customFormat="1" ht="28.5" customHeight="1" thickBot="1">
      <c r="A6" s="218" t="s">
        <v>39</v>
      </c>
      <c r="B6" s="219"/>
      <c r="C6" s="219"/>
      <c r="D6" s="219"/>
      <c r="E6" s="219"/>
      <c r="F6" s="219"/>
      <c r="G6" s="219"/>
      <c r="H6" s="219"/>
      <c r="I6" s="219"/>
      <c r="J6" s="219"/>
      <c r="K6" s="127"/>
      <c r="L6" s="220" t="s">
        <v>190</v>
      </c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2"/>
      <c r="AC6" s="218"/>
      <c r="AD6" s="219"/>
      <c r="AE6" s="219"/>
      <c r="AF6" s="219"/>
      <c r="AG6" s="219"/>
      <c r="AH6" s="219"/>
      <c r="AI6" s="219"/>
    </row>
    <row r="7" spans="1:36" s="3" customFormat="1" ht="9" customHeight="1" thickBot="1">
      <c r="A7" s="223"/>
      <c r="B7" s="223"/>
      <c r="C7" s="223"/>
      <c r="D7" s="223"/>
      <c r="E7" s="223"/>
      <c r="F7" s="223"/>
      <c r="G7" s="223"/>
      <c r="H7" s="128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129"/>
      <c r="AC7" s="223"/>
      <c r="AD7" s="223"/>
      <c r="AE7" s="223"/>
      <c r="AF7" s="223"/>
      <c r="AG7" s="223"/>
      <c r="AH7" s="223"/>
      <c r="AI7" s="223"/>
      <c r="AJ7" s="93"/>
    </row>
    <row r="8" spans="1:36" s="3" customFormat="1" ht="45" customHeight="1" thickBot="1">
      <c r="A8" s="210" t="s">
        <v>32</v>
      </c>
      <c r="B8" s="211"/>
      <c r="C8" s="211"/>
      <c r="D8" s="211"/>
      <c r="E8" s="211"/>
      <c r="F8" s="211"/>
      <c r="G8" s="211"/>
      <c r="H8" s="211"/>
      <c r="I8" s="211"/>
      <c r="J8" s="211"/>
      <c r="K8" s="212"/>
      <c r="L8" s="221" t="s">
        <v>17</v>
      </c>
      <c r="M8" s="221"/>
      <c r="N8" s="222"/>
      <c r="O8" s="220" t="s">
        <v>33</v>
      </c>
      <c r="P8" s="221"/>
      <c r="Q8" s="222"/>
      <c r="R8" s="220" t="s">
        <v>209</v>
      </c>
      <c r="S8" s="222"/>
      <c r="T8" s="220" t="s">
        <v>208</v>
      </c>
      <c r="U8" s="221"/>
      <c r="V8" s="221"/>
      <c r="W8" s="221"/>
      <c r="X8" s="222"/>
      <c r="Y8" s="220" t="s">
        <v>207</v>
      </c>
      <c r="Z8" s="221"/>
      <c r="AA8" s="131" t="s">
        <v>206</v>
      </c>
      <c r="AB8" s="131" t="s">
        <v>19</v>
      </c>
      <c r="AC8" s="93"/>
      <c r="AD8" s="93"/>
      <c r="AE8" s="93"/>
      <c r="AF8" s="93"/>
      <c r="AG8" s="93"/>
      <c r="AH8" s="93"/>
      <c r="AI8" s="93"/>
      <c r="AJ8" s="93"/>
    </row>
    <row r="9" spans="1:36" s="4" customFormat="1" ht="24" customHeight="1" thickBot="1">
      <c r="A9" s="261" t="s">
        <v>20</v>
      </c>
      <c r="B9" s="261" t="s">
        <v>21</v>
      </c>
      <c r="C9" s="261" t="s">
        <v>22</v>
      </c>
      <c r="D9" s="243" t="s">
        <v>23</v>
      </c>
      <c r="E9" s="244"/>
      <c r="F9" s="245"/>
      <c r="G9" s="261" t="s">
        <v>24</v>
      </c>
      <c r="H9" s="261" t="s">
        <v>25</v>
      </c>
      <c r="I9" s="263" t="s">
        <v>26</v>
      </c>
      <c r="J9" s="264"/>
      <c r="K9" s="265"/>
      <c r="L9" s="132">
        <v>1</v>
      </c>
      <c r="M9" s="132">
        <v>2</v>
      </c>
      <c r="N9" s="132">
        <v>3</v>
      </c>
      <c r="O9" s="132">
        <v>4</v>
      </c>
      <c r="P9" s="132">
        <v>5</v>
      </c>
      <c r="Q9" s="132">
        <v>6</v>
      </c>
      <c r="R9" s="132"/>
      <c r="S9" s="132"/>
      <c r="T9" s="132">
        <v>7</v>
      </c>
      <c r="U9" s="132">
        <v>8</v>
      </c>
      <c r="V9" s="132">
        <v>9</v>
      </c>
      <c r="W9" s="132"/>
      <c r="X9" s="132"/>
      <c r="Y9" s="132"/>
      <c r="Z9" s="132"/>
      <c r="AA9" s="132"/>
      <c r="AB9" s="132">
        <v>10</v>
      </c>
      <c r="AC9" s="94"/>
      <c r="AD9" s="94"/>
      <c r="AE9" s="94"/>
      <c r="AF9" s="94"/>
      <c r="AG9" s="94"/>
      <c r="AH9" s="94"/>
      <c r="AI9" s="94"/>
      <c r="AJ9" s="94"/>
    </row>
    <row r="10" spans="1:36" s="1" customFormat="1" ht="85.5" customHeight="1" thickBot="1">
      <c r="A10" s="262"/>
      <c r="B10" s="262"/>
      <c r="C10" s="262"/>
      <c r="D10" s="261" t="s">
        <v>27</v>
      </c>
      <c r="E10" s="261" t="s">
        <v>28</v>
      </c>
      <c r="F10" s="261" t="s">
        <v>29</v>
      </c>
      <c r="G10" s="262"/>
      <c r="H10" s="262"/>
      <c r="I10" s="261" t="s">
        <v>27</v>
      </c>
      <c r="J10" s="261" t="s">
        <v>30</v>
      </c>
      <c r="K10" s="261" t="s">
        <v>31</v>
      </c>
      <c r="L10" s="255" t="s">
        <v>4</v>
      </c>
      <c r="M10" s="255" t="s">
        <v>7</v>
      </c>
      <c r="N10" s="255" t="s">
        <v>8</v>
      </c>
      <c r="O10" s="255" t="s">
        <v>36</v>
      </c>
      <c r="P10" s="255" t="s">
        <v>35</v>
      </c>
      <c r="Q10" s="255" t="s">
        <v>34</v>
      </c>
      <c r="R10" s="257" t="s">
        <v>198</v>
      </c>
      <c r="S10" s="133" t="s">
        <v>199</v>
      </c>
      <c r="T10" s="259" t="s">
        <v>9</v>
      </c>
      <c r="U10" s="259" t="s">
        <v>1</v>
      </c>
      <c r="V10" s="259" t="s">
        <v>11</v>
      </c>
      <c r="W10" s="257" t="s">
        <v>201</v>
      </c>
      <c r="X10" s="134" t="s">
        <v>199</v>
      </c>
      <c r="Y10" s="257" t="s">
        <v>202</v>
      </c>
      <c r="Z10" s="257" t="s">
        <v>203</v>
      </c>
      <c r="AA10" s="257" t="s">
        <v>204</v>
      </c>
      <c r="AB10" s="255" t="s">
        <v>0</v>
      </c>
      <c r="AC10" s="95"/>
      <c r="AD10" s="95"/>
      <c r="AE10" s="95"/>
      <c r="AF10" s="95"/>
      <c r="AG10" s="95"/>
      <c r="AH10" s="95"/>
      <c r="AI10" s="95"/>
      <c r="AJ10" s="95"/>
    </row>
    <row r="11" spans="1:36" s="1" customFormat="1" ht="51.75" customHeight="1" thickBot="1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56"/>
      <c r="M11" s="256"/>
      <c r="N11" s="256"/>
      <c r="O11" s="256"/>
      <c r="P11" s="256"/>
      <c r="Q11" s="256"/>
      <c r="R11" s="258"/>
      <c r="S11" s="135" t="s">
        <v>200</v>
      </c>
      <c r="T11" s="260"/>
      <c r="U11" s="260"/>
      <c r="V11" s="260"/>
      <c r="W11" s="258"/>
      <c r="X11" s="136" t="s">
        <v>205</v>
      </c>
      <c r="Y11" s="258"/>
      <c r="Z11" s="258"/>
      <c r="AA11" s="258"/>
      <c r="AB11" s="256"/>
      <c r="AC11" s="95"/>
      <c r="AD11" s="95"/>
      <c r="AE11" s="95"/>
      <c r="AF11" s="95"/>
      <c r="AG11" s="95"/>
      <c r="AH11" s="95"/>
      <c r="AI11" s="95"/>
      <c r="AJ11" s="95"/>
    </row>
    <row r="12" spans="1:36" s="74" customFormat="1" ht="84" customHeight="1">
      <c r="A12" s="146" t="s">
        <v>40</v>
      </c>
      <c r="B12" s="147" t="s">
        <v>41</v>
      </c>
      <c r="C12" s="148">
        <v>11</v>
      </c>
      <c r="D12" s="149" t="s">
        <v>42</v>
      </c>
      <c r="E12" s="148">
        <v>2</v>
      </c>
      <c r="F12" s="148">
        <v>3</v>
      </c>
      <c r="G12" s="149" t="s">
        <v>43</v>
      </c>
      <c r="H12" s="149" t="s">
        <v>44</v>
      </c>
      <c r="I12" s="149" t="s">
        <v>45</v>
      </c>
      <c r="J12" s="148">
        <v>2</v>
      </c>
      <c r="K12" s="150">
        <v>3</v>
      </c>
      <c r="L12" s="81">
        <v>2020630010100</v>
      </c>
      <c r="M12" s="83" t="s">
        <v>90</v>
      </c>
      <c r="N12" s="83" t="s">
        <v>43</v>
      </c>
      <c r="O12" s="83" t="s">
        <v>144</v>
      </c>
      <c r="P12" s="83">
        <v>3</v>
      </c>
      <c r="Q12" s="83">
        <v>1</v>
      </c>
      <c r="R12" s="151">
        <v>0</v>
      </c>
      <c r="S12" s="152">
        <f>R12/Q12</f>
        <v>0</v>
      </c>
      <c r="T12" s="83" t="s">
        <v>152</v>
      </c>
      <c r="U12" s="83" t="s">
        <v>107</v>
      </c>
      <c r="V12" s="153">
        <v>10000000</v>
      </c>
      <c r="W12" s="108">
        <v>0</v>
      </c>
      <c r="X12" s="152">
        <f>W12/V12</f>
        <v>0</v>
      </c>
      <c r="Y12" s="153"/>
      <c r="Z12" s="153"/>
      <c r="AA12" s="153" t="s">
        <v>215</v>
      </c>
      <c r="AB12" s="154" t="s">
        <v>134</v>
      </c>
      <c r="AC12" s="96"/>
      <c r="AD12" s="96"/>
      <c r="AE12" s="96"/>
      <c r="AF12" s="96"/>
      <c r="AG12" s="96"/>
      <c r="AH12" s="96"/>
      <c r="AI12" s="96"/>
      <c r="AJ12" s="96"/>
    </row>
    <row r="13" spans="1:36" s="74" customFormat="1" ht="84" customHeight="1">
      <c r="A13" s="86" t="s">
        <v>40</v>
      </c>
      <c r="B13" s="48" t="s">
        <v>41</v>
      </c>
      <c r="C13" s="45">
        <v>11</v>
      </c>
      <c r="D13" s="51" t="s">
        <v>42</v>
      </c>
      <c r="E13" s="45">
        <v>2</v>
      </c>
      <c r="F13" s="45">
        <v>3</v>
      </c>
      <c r="G13" s="51" t="s">
        <v>43</v>
      </c>
      <c r="H13" s="51" t="s">
        <v>44</v>
      </c>
      <c r="I13" s="51" t="s">
        <v>45</v>
      </c>
      <c r="J13" s="45">
        <v>2</v>
      </c>
      <c r="K13" s="72">
        <v>3</v>
      </c>
      <c r="L13" s="78">
        <v>2020630010100</v>
      </c>
      <c r="M13" s="79" t="s">
        <v>90</v>
      </c>
      <c r="N13" s="79" t="s">
        <v>43</v>
      </c>
      <c r="O13" s="79" t="s">
        <v>145</v>
      </c>
      <c r="P13" s="79">
        <v>3</v>
      </c>
      <c r="Q13" s="85">
        <v>1</v>
      </c>
      <c r="R13" s="137">
        <v>0</v>
      </c>
      <c r="S13" s="99">
        <f aca="true" t="shared" si="0" ref="S13:S47">R13/Q13</f>
        <v>0</v>
      </c>
      <c r="T13" s="79" t="s">
        <v>152</v>
      </c>
      <c r="U13" s="79" t="s">
        <v>107</v>
      </c>
      <c r="V13" s="80">
        <v>15000000</v>
      </c>
      <c r="W13" s="109">
        <v>0</v>
      </c>
      <c r="X13" s="99">
        <f aca="true" t="shared" si="1" ref="X13:X47">W13/V13</f>
        <v>0</v>
      </c>
      <c r="Y13" s="80"/>
      <c r="Z13" s="80"/>
      <c r="AA13" s="80" t="s">
        <v>216</v>
      </c>
      <c r="AB13" s="155" t="s">
        <v>134</v>
      </c>
      <c r="AC13" s="96"/>
      <c r="AD13" s="96"/>
      <c r="AE13" s="96"/>
      <c r="AF13" s="96"/>
      <c r="AG13" s="96"/>
      <c r="AH13" s="96"/>
      <c r="AI13" s="96"/>
      <c r="AJ13" s="96"/>
    </row>
    <row r="14" spans="1:36" s="74" customFormat="1" ht="84" customHeight="1" thickBot="1">
      <c r="A14" s="86" t="s">
        <v>40</v>
      </c>
      <c r="B14" s="48" t="s">
        <v>41</v>
      </c>
      <c r="C14" s="45">
        <v>11</v>
      </c>
      <c r="D14" s="51" t="s">
        <v>42</v>
      </c>
      <c r="E14" s="45">
        <v>2</v>
      </c>
      <c r="F14" s="45">
        <v>3</v>
      </c>
      <c r="G14" s="51" t="s">
        <v>43</v>
      </c>
      <c r="H14" s="51" t="s">
        <v>44</v>
      </c>
      <c r="I14" s="51" t="s">
        <v>45</v>
      </c>
      <c r="J14" s="45">
        <v>2</v>
      </c>
      <c r="K14" s="72">
        <v>3</v>
      </c>
      <c r="L14" s="78">
        <v>2020630010100</v>
      </c>
      <c r="M14" s="79" t="s">
        <v>90</v>
      </c>
      <c r="N14" s="79" t="s">
        <v>43</v>
      </c>
      <c r="O14" s="79" t="s">
        <v>146</v>
      </c>
      <c r="P14" s="79">
        <v>3</v>
      </c>
      <c r="Q14" s="85">
        <v>2</v>
      </c>
      <c r="R14" s="137">
        <v>0</v>
      </c>
      <c r="S14" s="99">
        <f t="shared" si="0"/>
        <v>0</v>
      </c>
      <c r="T14" s="79" t="s">
        <v>152</v>
      </c>
      <c r="U14" s="79" t="s">
        <v>107</v>
      </c>
      <c r="V14" s="80">
        <v>10000000</v>
      </c>
      <c r="W14" s="109">
        <v>0</v>
      </c>
      <c r="X14" s="99">
        <f t="shared" si="1"/>
        <v>0</v>
      </c>
      <c r="Y14" s="80"/>
      <c r="Z14" s="80"/>
      <c r="AA14" s="109" t="s">
        <v>216</v>
      </c>
      <c r="AB14" s="155" t="s">
        <v>134</v>
      </c>
      <c r="AC14" s="96"/>
      <c r="AD14" s="96"/>
      <c r="AE14" s="96"/>
      <c r="AF14" s="96"/>
      <c r="AG14" s="96"/>
      <c r="AH14" s="96"/>
      <c r="AI14" s="96"/>
      <c r="AJ14" s="96"/>
    </row>
    <row r="15" spans="1:36" s="74" customFormat="1" ht="84" customHeight="1">
      <c r="A15" s="86" t="s">
        <v>40</v>
      </c>
      <c r="B15" s="48" t="s">
        <v>41</v>
      </c>
      <c r="C15" s="45">
        <v>11</v>
      </c>
      <c r="D15" s="51" t="s">
        <v>42</v>
      </c>
      <c r="E15" s="45">
        <v>2</v>
      </c>
      <c r="F15" s="45">
        <v>3</v>
      </c>
      <c r="G15" s="51" t="s">
        <v>43</v>
      </c>
      <c r="H15" s="51" t="s">
        <v>44</v>
      </c>
      <c r="I15" s="51" t="s">
        <v>45</v>
      </c>
      <c r="J15" s="45">
        <v>2</v>
      </c>
      <c r="K15" s="72">
        <v>3</v>
      </c>
      <c r="L15" s="78">
        <v>2020630010100</v>
      </c>
      <c r="M15" s="79" t="s">
        <v>90</v>
      </c>
      <c r="N15" s="79" t="s">
        <v>43</v>
      </c>
      <c r="O15" s="79" t="s">
        <v>194</v>
      </c>
      <c r="P15" s="79">
        <v>3</v>
      </c>
      <c r="Q15" s="85">
        <v>1</v>
      </c>
      <c r="R15" s="137">
        <v>1</v>
      </c>
      <c r="S15" s="99">
        <f t="shared" si="0"/>
        <v>1</v>
      </c>
      <c r="T15" s="79" t="s">
        <v>152</v>
      </c>
      <c r="U15" s="79" t="s">
        <v>107</v>
      </c>
      <c r="V15" s="80">
        <f>40000000+90000000</f>
        <v>130000000</v>
      </c>
      <c r="W15" s="109">
        <v>20400000</v>
      </c>
      <c r="X15" s="99">
        <f t="shared" si="1"/>
        <v>0.15692307692307692</v>
      </c>
      <c r="Y15" s="115">
        <v>500</v>
      </c>
      <c r="Z15" s="80" t="s">
        <v>213</v>
      </c>
      <c r="AA15" s="108" t="s">
        <v>214</v>
      </c>
      <c r="AB15" s="155" t="s">
        <v>134</v>
      </c>
      <c r="AC15" s="96"/>
      <c r="AD15" s="96"/>
      <c r="AE15" s="96"/>
      <c r="AF15" s="96"/>
      <c r="AG15" s="96"/>
      <c r="AH15" s="96"/>
      <c r="AI15" s="96"/>
      <c r="AJ15" s="96"/>
    </row>
    <row r="16" spans="1:36" s="74" customFormat="1" ht="84" customHeight="1">
      <c r="A16" s="86" t="s">
        <v>40</v>
      </c>
      <c r="B16" s="48" t="s">
        <v>41</v>
      </c>
      <c r="C16" s="45">
        <v>11</v>
      </c>
      <c r="D16" s="48" t="s">
        <v>46</v>
      </c>
      <c r="E16" s="49" t="s">
        <v>47</v>
      </c>
      <c r="F16" s="50">
        <v>14000</v>
      </c>
      <c r="G16" s="51" t="s">
        <v>48</v>
      </c>
      <c r="H16" s="51" t="s">
        <v>49</v>
      </c>
      <c r="I16" s="51" t="s">
        <v>50</v>
      </c>
      <c r="J16" s="45">
        <v>0</v>
      </c>
      <c r="K16" s="72">
        <v>400</v>
      </c>
      <c r="L16" s="78">
        <v>2020630010098</v>
      </c>
      <c r="M16" s="79" t="s">
        <v>91</v>
      </c>
      <c r="N16" s="79" t="s">
        <v>97</v>
      </c>
      <c r="O16" s="79" t="s">
        <v>153</v>
      </c>
      <c r="P16" s="79">
        <v>0</v>
      </c>
      <c r="Q16" s="79">
        <v>2</v>
      </c>
      <c r="R16" s="137">
        <v>0</v>
      </c>
      <c r="S16" s="99">
        <f t="shared" si="0"/>
        <v>0</v>
      </c>
      <c r="T16" s="79" t="s">
        <v>154</v>
      </c>
      <c r="U16" s="79" t="s">
        <v>107</v>
      </c>
      <c r="V16" s="80">
        <v>50000000</v>
      </c>
      <c r="W16" s="109">
        <v>0</v>
      </c>
      <c r="X16" s="99">
        <f t="shared" si="1"/>
        <v>0</v>
      </c>
      <c r="Y16" s="80"/>
      <c r="Z16" s="80"/>
      <c r="AA16" s="109" t="s">
        <v>216</v>
      </c>
      <c r="AB16" s="155" t="s">
        <v>134</v>
      </c>
      <c r="AC16" s="96"/>
      <c r="AD16" s="96"/>
      <c r="AE16" s="96"/>
      <c r="AF16" s="96"/>
      <c r="AG16" s="96"/>
      <c r="AH16" s="96"/>
      <c r="AI16" s="96"/>
      <c r="AJ16" s="96"/>
    </row>
    <row r="17" spans="1:36" s="74" customFormat="1" ht="84" customHeight="1">
      <c r="A17" s="86" t="s">
        <v>40</v>
      </c>
      <c r="B17" s="48" t="s">
        <v>41</v>
      </c>
      <c r="C17" s="45">
        <v>11</v>
      </c>
      <c r="D17" s="48" t="s">
        <v>46</v>
      </c>
      <c r="E17" s="49" t="s">
        <v>47</v>
      </c>
      <c r="F17" s="50">
        <v>14000</v>
      </c>
      <c r="G17" s="51" t="s">
        <v>48</v>
      </c>
      <c r="H17" s="51" t="s">
        <v>51</v>
      </c>
      <c r="I17" s="51" t="s">
        <v>52</v>
      </c>
      <c r="J17" s="45">
        <v>1</v>
      </c>
      <c r="K17" s="72">
        <v>3</v>
      </c>
      <c r="L17" s="78">
        <v>2020630010098</v>
      </c>
      <c r="M17" s="79" t="s">
        <v>91</v>
      </c>
      <c r="N17" s="79" t="s">
        <v>97</v>
      </c>
      <c r="O17" s="79" t="s">
        <v>155</v>
      </c>
      <c r="P17" s="79">
        <v>5</v>
      </c>
      <c r="Q17" s="79">
        <v>10</v>
      </c>
      <c r="R17" s="137">
        <v>0</v>
      </c>
      <c r="S17" s="99">
        <f t="shared" si="0"/>
        <v>0</v>
      </c>
      <c r="T17" s="79" t="s">
        <v>156</v>
      </c>
      <c r="U17" s="79" t="s">
        <v>107</v>
      </c>
      <c r="V17" s="80">
        <f>20000000+9999999</f>
        <v>29999999</v>
      </c>
      <c r="W17" s="109">
        <v>28000000</v>
      </c>
      <c r="X17" s="99">
        <f t="shared" si="1"/>
        <v>0.9333333644444455</v>
      </c>
      <c r="Y17" s="80"/>
      <c r="Z17" s="109" t="s">
        <v>213</v>
      </c>
      <c r="AA17" s="80" t="s">
        <v>217</v>
      </c>
      <c r="AB17" s="155" t="s">
        <v>134</v>
      </c>
      <c r="AC17" s="96"/>
      <c r="AD17" s="96"/>
      <c r="AE17" s="96"/>
      <c r="AF17" s="96"/>
      <c r="AG17" s="96"/>
      <c r="AH17" s="96"/>
      <c r="AI17" s="96"/>
      <c r="AJ17" s="96"/>
    </row>
    <row r="18" spans="1:36" s="74" customFormat="1" ht="84" customHeight="1">
      <c r="A18" s="86" t="s">
        <v>40</v>
      </c>
      <c r="B18" s="48" t="s">
        <v>41</v>
      </c>
      <c r="C18" s="45">
        <v>11</v>
      </c>
      <c r="D18" s="48" t="s">
        <v>46</v>
      </c>
      <c r="E18" s="49" t="s">
        <v>47</v>
      </c>
      <c r="F18" s="50">
        <v>14000</v>
      </c>
      <c r="G18" s="51" t="s">
        <v>48</v>
      </c>
      <c r="H18" s="51" t="s">
        <v>51</v>
      </c>
      <c r="I18" s="51" t="s">
        <v>52</v>
      </c>
      <c r="J18" s="45">
        <v>1</v>
      </c>
      <c r="K18" s="72">
        <v>3</v>
      </c>
      <c r="L18" s="78">
        <v>2020630010098</v>
      </c>
      <c r="M18" s="79" t="s">
        <v>91</v>
      </c>
      <c r="N18" s="79" t="s">
        <v>97</v>
      </c>
      <c r="O18" s="79" t="s">
        <v>157</v>
      </c>
      <c r="P18" s="79">
        <v>5</v>
      </c>
      <c r="Q18" s="79">
        <v>1</v>
      </c>
      <c r="R18" s="137">
        <v>0</v>
      </c>
      <c r="S18" s="99">
        <f t="shared" si="0"/>
        <v>0</v>
      </c>
      <c r="T18" s="79" t="s">
        <v>156</v>
      </c>
      <c r="U18" s="79" t="s">
        <v>107</v>
      </c>
      <c r="V18" s="80">
        <v>15000000</v>
      </c>
      <c r="W18" s="109">
        <v>0</v>
      </c>
      <c r="X18" s="99">
        <f t="shared" si="1"/>
        <v>0</v>
      </c>
      <c r="Y18" s="80"/>
      <c r="Z18" s="80"/>
      <c r="AA18" s="109" t="s">
        <v>216</v>
      </c>
      <c r="AB18" s="155" t="s">
        <v>134</v>
      </c>
      <c r="AC18" s="96"/>
      <c r="AD18" s="96"/>
      <c r="AE18" s="96"/>
      <c r="AF18" s="96"/>
      <c r="AG18" s="96"/>
      <c r="AH18" s="96"/>
      <c r="AI18" s="96"/>
      <c r="AJ18" s="96"/>
    </row>
    <row r="19" spans="1:36" s="74" customFormat="1" ht="84" customHeight="1">
      <c r="A19" s="86" t="s">
        <v>40</v>
      </c>
      <c r="B19" s="48" t="s">
        <v>41</v>
      </c>
      <c r="C19" s="45">
        <v>11</v>
      </c>
      <c r="D19" s="48" t="s">
        <v>46</v>
      </c>
      <c r="E19" s="49" t="s">
        <v>47</v>
      </c>
      <c r="F19" s="50">
        <v>14000</v>
      </c>
      <c r="G19" s="51" t="s">
        <v>48</v>
      </c>
      <c r="H19" s="51" t="s">
        <v>51</v>
      </c>
      <c r="I19" s="51" t="s">
        <v>52</v>
      </c>
      <c r="J19" s="45">
        <v>1</v>
      </c>
      <c r="K19" s="72">
        <v>3</v>
      </c>
      <c r="L19" s="78">
        <v>2020630010098</v>
      </c>
      <c r="M19" s="79" t="s">
        <v>91</v>
      </c>
      <c r="N19" s="79" t="s">
        <v>97</v>
      </c>
      <c r="O19" s="79" t="s">
        <v>158</v>
      </c>
      <c r="P19" s="79">
        <v>5</v>
      </c>
      <c r="Q19" s="79">
        <v>1</v>
      </c>
      <c r="R19" s="137">
        <v>1</v>
      </c>
      <c r="S19" s="99">
        <f t="shared" si="0"/>
        <v>1</v>
      </c>
      <c r="T19" s="79" t="s">
        <v>156</v>
      </c>
      <c r="U19" s="79" t="s">
        <v>107</v>
      </c>
      <c r="V19" s="80">
        <v>15000000</v>
      </c>
      <c r="W19" s="109">
        <v>10949000</v>
      </c>
      <c r="X19" s="99">
        <f t="shared" si="1"/>
        <v>0.7299333333333333</v>
      </c>
      <c r="Y19" s="115">
        <v>38</v>
      </c>
      <c r="Z19" s="80" t="s">
        <v>213</v>
      </c>
      <c r="AA19" s="80" t="s">
        <v>218</v>
      </c>
      <c r="AB19" s="155" t="s">
        <v>134</v>
      </c>
      <c r="AC19" s="96"/>
      <c r="AD19" s="96"/>
      <c r="AE19" s="96"/>
      <c r="AF19" s="96"/>
      <c r="AG19" s="96"/>
      <c r="AH19" s="96"/>
      <c r="AI19" s="96"/>
      <c r="AJ19" s="96"/>
    </row>
    <row r="20" spans="1:36" s="74" customFormat="1" ht="84" customHeight="1">
      <c r="A20" s="86" t="s">
        <v>40</v>
      </c>
      <c r="B20" s="48" t="s">
        <v>41</v>
      </c>
      <c r="C20" s="45">
        <v>11</v>
      </c>
      <c r="D20" s="48" t="s">
        <v>46</v>
      </c>
      <c r="E20" s="49" t="s">
        <v>47</v>
      </c>
      <c r="F20" s="50">
        <v>14000</v>
      </c>
      <c r="G20" s="51" t="s">
        <v>48</v>
      </c>
      <c r="H20" s="51" t="s">
        <v>51</v>
      </c>
      <c r="I20" s="51" t="s">
        <v>52</v>
      </c>
      <c r="J20" s="45">
        <v>1</v>
      </c>
      <c r="K20" s="72">
        <v>3</v>
      </c>
      <c r="L20" s="78">
        <v>2020630010098</v>
      </c>
      <c r="M20" s="79" t="s">
        <v>91</v>
      </c>
      <c r="N20" s="79" t="s">
        <v>97</v>
      </c>
      <c r="O20" s="79" t="s">
        <v>159</v>
      </c>
      <c r="P20" s="79">
        <v>5</v>
      </c>
      <c r="Q20" s="79">
        <v>1</v>
      </c>
      <c r="R20" s="113">
        <v>0</v>
      </c>
      <c r="S20" s="99">
        <f t="shared" si="0"/>
        <v>0</v>
      </c>
      <c r="T20" s="79" t="s">
        <v>156</v>
      </c>
      <c r="U20" s="79" t="s">
        <v>107</v>
      </c>
      <c r="V20" s="80">
        <v>20000000</v>
      </c>
      <c r="W20" s="109">
        <v>0</v>
      </c>
      <c r="X20" s="99">
        <f t="shared" si="1"/>
        <v>0</v>
      </c>
      <c r="Y20" s="80"/>
      <c r="Z20" s="80"/>
      <c r="AA20" s="109" t="s">
        <v>216</v>
      </c>
      <c r="AB20" s="155" t="s">
        <v>134</v>
      </c>
      <c r="AC20" s="96"/>
      <c r="AD20" s="96"/>
      <c r="AE20" s="96"/>
      <c r="AF20" s="96"/>
      <c r="AG20" s="96"/>
      <c r="AH20" s="96"/>
      <c r="AI20" s="96"/>
      <c r="AJ20" s="96"/>
    </row>
    <row r="21" spans="1:36" s="74" customFormat="1" ht="84" customHeight="1">
      <c r="A21" s="86" t="s">
        <v>40</v>
      </c>
      <c r="B21" s="48" t="s">
        <v>41</v>
      </c>
      <c r="C21" s="45">
        <v>11</v>
      </c>
      <c r="D21" s="48" t="s">
        <v>46</v>
      </c>
      <c r="E21" s="49" t="s">
        <v>47</v>
      </c>
      <c r="F21" s="50">
        <v>14000</v>
      </c>
      <c r="G21" s="51" t="s">
        <v>48</v>
      </c>
      <c r="H21" s="51" t="s">
        <v>53</v>
      </c>
      <c r="I21" s="51" t="s">
        <v>54</v>
      </c>
      <c r="J21" s="45">
        <v>0</v>
      </c>
      <c r="K21" s="72">
        <v>400</v>
      </c>
      <c r="L21" s="78">
        <v>2020630010098</v>
      </c>
      <c r="M21" s="79" t="s">
        <v>91</v>
      </c>
      <c r="N21" s="79" t="s">
        <v>97</v>
      </c>
      <c r="O21" s="79" t="s">
        <v>147</v>
      </c>
      <c r="P21" s="79">
        <v>0</v>
      </c>
      <c r="Q21" s="79">
        <v>6</v>
      </c>
      <c r="R21" s="113">
        <v>5</v>
      </c>
      <c r="S21" s="99">
        <f t="shared" si="0"/>
        <v>0.8333333333333334</v>
      </c>
      <c r="T21" s="79" t="s">
        <v>160</v>
      </c>
      <c r="U21" s="79" t="s">
        <v>107</v>
      </c>
      <c r="V21" s="80">
        <f>130000000+87680286+49599185</f>
        <v>267279471</v>
      </c>
      <c r="W21" s="109">
        <f>49600000+93000000</f>
        <v>142600000</v>
      </c>
      <c r="X21" s="99">
        <f t="shared" si="1"/>
        <v>0.5335239532855854</v>
      </c>
      <c r="Y21" s="115">
        <v>300</v>
      </c>
      <c r="Z21" s="109" t="s">
        <v>219</v>
      </c>
      <c r="AA21" s="109" t="s">
        <v>220</v>
      </c>
      <c r="AB21" s="155" t="s">
        <v>134</v>
      </c>
      <c r="AC21" s="96"/>
      <c r="AD21" s="96"/>
      <c r="AE21" s="96"/>
      <c r="AF21" s="96"/>
      <c r="AG21" s="96"/>
      <c r="AH21" s="96"/>
      <c r="AI21" s="96"/>
      <c r="AJ21" s="96"/>
    </row>
    <row r="22" spans="1:36" s="74" customFormat="1" ht="84" customHeight="1">
      <c r="A22" s="86" t="s">
        <v>40</v>
      </c>
      <c r="B22" s="48" t="s">
        <v>41</v>
      </c>
      <c r="C22" s="45">
        <v>11</v>
      </c>
      <c r="D22" s="48" t="s">
        <v>55</v>
      </c>
      <c r="E22" s="49" t="s">
        <v>47</v>
      </c>
      <c r="F22" s="52">
        <v>0.8</v>
      </c>
      <c r="G22" s="51" t="s">
        <v>56</v>
      </c>
      <c r="H22" s="51" t="s">
        <v>57</v>
      </c>
      <c r="I22" s="51" t="s">
        <v>58</v>
      </c>
      <c r="J22" s="45">
        <v>1</v>
      </c>
      <c r="K22" s="72">
        <v>3</v>
      </c>
      <c r="L22" s="78">
        <v>2020630010088</v>
      </c>
      <c r="M22" s="79" t="s">
        <v>92</v>
      </c>
      <c r="N22" s="79" t="s">
        <v>102</v>
      </c>
      <c r="O22" s="79" t="s">
        <v>149</v>
      </c>
      <c r="P22" s="79">
        <v>1</v>
      </c>
      <c r="Q22" s="79">
        <v>1</v>
      </c>
      <c r="R22" s="137">
        <v>0</v>
      </c>
      <c r="S22" s="99">
        <f t="shared" si="0"/>
        <v>0</v>
      </c>
      <c r="T22" s="79" t="s">
        <v>161</v>
      </c>
      <c r="U22" s="79" t="s">
        <v>120</v>
      </c>
      <c r="V22" s="80">
        <v>20000000</v>
      </c>
      <c r="W22" s="109">
        <v>0</v>
      </c>
      <c r="X22" s="99">
        <f t="shared" si="1"/>
        <v>0</v>
      </c>
      <c r="Y22" s="80"/>
      <c r="Z22" s="80"/>
      <c r="AA22" s="109" t="s">
        <v>216</v>
      </c>
      <c r="AB22" s="155" t="s">
        <v>134</v>
      </c>
      <c r="AC22" s="97"/>
      <c r="AD22" s="96"/>
      <c r="AE22" s="96"/>
      <c r="AF22" s="96"/>
      <c r="AG22" s="96"/>
      <c r="AH22" s="96"/>
      <c r="AI22" s="96"/>
      <c r="AJ22" s="96"/>
    </row>
    <row r="23" spans="1:36" s="74" customFormat="1" ht="84" customHeight="1">
      <c r="A23" s="86" t="s">
        <v>40</v>
      </c>
      <c r="B23" s="48" t="s">
        <v>41</v>
      </c>
      <c r="C23" s="45">
        <v>11</v>
      </c>
      <c r="D23" s="48" t="s">
        <v>55</v>
      </c>
      <c r="E23" s="49" t="s">
        <v>47</v>
      </c>
      <c r="F23" s="52">
        <v>0.8</v>
      </c>
      <c r="G23" s="51" t="s">
        <v>56</v>
      </c>
      <c r="H23" s="51" t="s">
        <v>59</v>
      </c>
      <c r="I23" s="51" t="s">
        <v>60</v>
      </c>
      <c r="J23" s="45">
        <v>20</v>
      </c>
      <c r="K23" s="72">
        <v>24</v>
      </c>
      <c r="L23" s="78">
        <v>2020630010088</v>
      </c>
      <c r="M23" s="79" t="s">
        <v>92</v>
      </c>
      <c r="N23" s="79" t="s">
        <v>102</v>
      </c>
      <c r="O23" s="79" t="s">
        <v>148</v>
      </c>
      <c r="P23" s="79">
        <v>33</v>
      </c>
      <c r="Q23" s="79">
        <v>10</v>
      </c>
      <c r="R23" s="137">
        <v>6</v>
      </c>
      <c r="S23" s="99">
        <f t="shared" si="0"/>
        <v>0.6</v>
      </c>
      <c r="T23" s="79" t="s">
        <v>162</v>
      </c>
      <c r="U23" s="79" t="s">
        <v>120</v>
      </c>
      <c r="V23" s="80">
        <f>380000000+100000000+44000000</f>
        <v>524000000</v>
      </c>
      <c r="W23" s="109">
        <f>144000000+255580000</f>
        <v>399580000</v>
      </c>
      <c r="X23" s="99">
        <f t="shared" si="1"/>
        <v>0.762557251908397</v>
      </c>
      <c r="Y23" s="115">
        <v>400</v>
      </c>
      <c r="Z23" s="109" t="s">
        <v>222</v>
      </c>
      <c r="AA23" s="109" t="s">
        <v>221</v>
      </c>
      <c r="AB23" s="155" t="s">
        <v>134</v>
      </c>
      <c r="AC23" s="96"/>
      <c r="AD23" s="96"/>
      <c r="AE23" s="96"/>
      <c r="AF23" s="96"/>
      <c r="AG23" s="96"/>
      <c r="AH23" s="96"/>
      <c r="AI23" s="96"/>
      <c r="AJ23" s="96"/>
    </row>
    <row r="24" spans="1:36" s="74" customFormat="1" ht="84" customHeight="1">
      <c r="A24" s="86" t="s">
        <v>40</v>
      </c>
      <c r="B24" s="48" t="s">
        <v>41</v>
      </c>
      <c r="C24" s="45">
        <v>11</v>
      </c>
      <c r="D24" s="48" t="s">
        <v>55</v>
      </c>
      <c r="E24" s="49" t="s">
        <v>47</v>
      </c>
      <c r="F24" s="52">
        <v>0.8</v>
      </c>
      <c r="G24" s="51" t="s">
        <v>56</v>
      </c>
      <c r="H24" s="51" t="s">
        <v>59</v>
      </c>
      <c r="I24" s="51" t="s">
        <v>60</v>
      </c>
      <c r="J24" s="45">
        <v>20</v>
      </c>
      <c r="K24" s="72">
        <v>24</v>
      </c>
      <c r="L24" s="78">
        <v>2020630010088</v>
      </c>
      <c r="M24" s="79" t="s">
        <v>92</v>
      </c>
      <c r="N24" s="79" t="s">
        <v>102</v>
      </c>
      <c r="O24" s="79" t="s">
        <v>163</v>
      </c>
      <c r="P24" s="79">
        <v>33</v>
      </c>
      <c r="Q24" s="79">
        <v>10</v>
      </c>
      <c r="R24" s="137">
        <v>6</v>
      </c>
      <c r="S24" s="99">
        <f t="shared" si="0"/>
        <v>0.6</v>
      </c>
      <c r="T24" s="79" t="s">
        <v>162</v>
      </c>
      <c r="U24" s="79" t="s">
        <v>120</v>
      </c>
      <c r="V24" s="80">
        <f>50000000-22000000</f>
        <v>28000000</v>
      </c>
      <c r="W24" s="109">
        <v>26800000</v>
      </c>
      <c r="X24" s="99">
        <f t="shared" si="1"/>
        <v>0.9571428571428572</v>
      </c>
      <c r="Y24" s="115">
        <v>100</v>
      </c>
      <c r="Z24" s="80" t="s">
        <v>223</v>
      </c>
      <c r="AA24" s="80" t="s">
        <v>224</v>
      </c>
      <c r="AB24" s="155" t="s">
        <v>134</v>
      </c>
      <c r="AC24" s="96"/>
      <c r="AD24" s="96"/>
      <c r="AE24" s="96"/>
      <c r="AF24" s="96"/>
      <c r="AG24" s="96"/>
      <c r="AH24" s="96"/>
      <c r="AI24" s="96"/>
      <c r="AJ24" s="96"/>
    </row>
    <row r="25" spans="1:36" s="74" customFormat="1" ht="84" customHeight="1">
      <c r="A25" s="86" t="s">
        <v>40</v>
      </c>
      <c r="B25" s="48" t="s">
        <v>41</v>
      </c>
      <c r="C25" s="45">
        <v>11</v>
      </c>
      <c r="D25" s="48" t="s">
        <v>55</v>
      </c>
      <c r="E25" s="49" t="s">
        <v>47</v>
      </c>
      <c r="F25" s="52">
        <v>0.8</v>
      </c>
      <c r="G25" s="51" t="s">
        <v>56</v>
      </c>
      <c r="H25" s="51" t="s">
        <v>59</v>
      </c>
      <c r="I25" s="51" t="s">
        <v>60</v>
      </c>
      <c r="J25" s="45">
        <v>20</v>
      </c>
      <c r="K25" s="72">
        <v>24</v>
      </c>
      <c r="L25" s="78">
        <v>2020630010088</v>
      </c>
      <c r="M25" s="79" t="s">
        <v>92</v>
      </c>
      <c r="N25" s="79" t="s">
        <v>102</v>
      </c>
      <c r="O25" s="79" t="s">
        <v>151</v>
      </c>
      <c r="P25" s="79">
        <v>33</v>
      </c>
      <c r="Q25" s="79">
        <v>10</v>
      </c>
      <c r="R25" s="137">
        <v>0</v>
      </c>
      <c r="S25" s="99">
        <f t="shared" si="0"/>
        <v>0</v>
      </c>
      <c r="T25" s="79" t="s">
        <v>162</v>
      </c>
      <c r="U25" s="79" t="s">
        <v>120</v>
      </c>
      <c r="V25" s="80">
        <f>50000000-22000000</f>
        <v>28000000</v>
      </c>
      <c r="W25" s="109">
        <v>0</v>
      </c>
      <c r="X25" s="99">
        <f t="shared" si="1"/>
        <v>0</v>
      </c>
      <c r="Y25" s="80"/>
      <c r="Z25" s="80"/>
      <c r="AA25" s="109" t="s">
        <v>216</v>
      </c>
      <c r="AB25" s="155" t="s">
        <v>134</v>
      </c>
      <c r="AC25" s="96"/>
      <c r="AD25" s="96"/>
      <c r="AE25" s="96"/>
      <c r="AF25" s="96"/>
      <c r="AG25" s="96"/>
      <c r="AH25" s="96"/>
      <c r="AI25" s="96"/>
      <c r="AJ25" s="96"/>
    </row>
    <row r="26" spans="1:36" s="74" customFormat="1" ht="84" customHeight="1">
      <c r="A26" s="86" t="s">
        <v>40</v>
      </c>
      <c r="B26" s="48" t="s">
        <v>41</v>
      </c>
      <c r="C26" s="45">
        <v>11</v>
      </c>
      <c r="D26" s="48" t="s">
        <v>55</v>
      </c>
      <c r="E26" s="49" t="s">
        <v>47</v>
      </c>
      <c r="F26" s="52">
        <v>0.8</v>
      </c>
      <c r="G26" s="51" t="s">
        <v>56</v>
      </c>
      <c r="H26" s="51" t="s">
        <v>61</v>
      </c>
      <c r="I26" s="51" t="s">
        <v>62</v>
      </c>
      <c r="J26" s="45">
        <v>0</v>
      </c>
      <c r="K26" s="72">
        <v>6</v>
      </c>
      <c r="L26" s="78">
        <v>2020630010088</v>
      </c>
      <c r="M26" s="79" t="s">
        <v>92</v>
      </c>
      <c r="N26" s="79" t="s">
        <v>102</v>
      </c>
      <c r="O26" s="79" t="s">
        <v>150</v>
      </c>
      <c r="P26" s="79">
        <v>0</v>
      </c>
      <c r="Q26" s="79">
        <v>2</v>
      </c>
      <c r="R26" s="137">
        <v>2</v>
      </c>
      <c r="S26" s="99">
        <f t="shared" si="0"/>
        <v>1</v>
      </c>
      <c r="T26" s="79" t="s">
        <v>164</v>
      </c>
      <c r="U26" s="79" t="s">
        <v>120</v>
      </c>
      <c r="V26" s="80">
        <v>61422612</v>
      </c>
      <c r="W26" s="109">
        <f>10400000+25400000+2600000+16900000</f>
        <v>55300000</v>
      </c>
      <c r="X26" s="99">
        <f t="shared" si="1"/>
        <v>0.9003199017326062</v>
      </c>
      <c r="Y26" s="115">
        <f>338+542</f>
        <v>880</v>
      </c>
      <c r="Z26" s="117" t="s">
        <v>213</v>
      </c>
      <c r="AA26" s="109" t="s">
        <v>238</v>
      </c>
      <c r="AB26" s="155" t="s">
        <v>134</v>
      </c>
      <c r="AC26" s="96"/>
      <c r="AD26" s="96"/>
      <c r="AE26" s="96"/>
      <c r="AF26" s="96"/>
      <c r="AG26" s="96"/>
      <c r="AH26" s="96"/>
      <c r="AI26" s="96"/>
      <c r="AJ26" s="96"/>
    </row>
    <row r="27" spans="1:36" s="74" customFormat="1" ht="84" customHeight="1">
      <c r="A27" s="86" t="s">
        <v>40</v>
      </c>
      <c r="B27" s="48" t="s">
        <v>41</v>
      </c>
      <c r="C27" s="45">
        <v>11</v>
      </c>
      <c r="D27" s="48" t="s">
        <v>55</v>
      </c>
      <c r="E27" s="49" t="s">
        <v>47</v>
      </c>
      <c r="F27" s="52">
        <v>0.8</v>
      </c>
      <c r="G27" s="71" t="s">
        <v>63</v>
      </c>
      <c r="H27" s="71" t="s">
        <v>64</v>
      </c>
      <c r="I27" s="71" t="s">
        <v>65</v>
      </c>
      <c r="J27" s="45">
        <v>0</v>
      </c>
      <c r="K27" s="72">
        <v>1</v>
      </c>
      <c r="L27" s="78">
        <v>2020630010092</v>
      </c>
      <c r="M27" s="79" t="s">
        <v>93</v>
      </c>
      <c r="N27" s="79" t="s">
        <v>63</v>
      </c>
      <c r="O27" s="79" t="s">
        <v>192</v>
      </c>
      <c r="P27" s="79">
        <v>0</v>
      </c>
      <c r="Q27" s="79">
        <v>1</v>
      </c>
      <c r="R27" s="113">
        <v>0</v>
      </c>
      <c r="S27" s="99">
        <f t="shared" si="0"/>
        <v>0</v>
      </c>
      <c r="T27" s="79" t="s">
        <v>191</v>
      </c>
      <c r="U27" s="79" t="s">
        <v>118</v>
      </c>
      <c r="V27" s="80">
        <v>0</v>
      </c>
      <c r="W27" s="109">
        <v>0</v>
      </c>
      <c r="X27" s="99" t="e">
        <f t="shared" si="1"/>
        <v>#DIV/0!</v>
      </c>
      <c r="Y27" s="80"/>
      <c r="Z27" s="80"/>
      <c r="AA27" s="109" t="s">
        <v>216</v>
      </c>
      <c r="AB27" s="155" t="s">
        <v>134</v>
      </c>
      <c r="AC27" s="96"/>
      <c r="AD27" s="96"/>
      <c r="AE27" s="96"/>
      <c r="AF27" s="96"/>
      <c r="AG27" s="96"/>
      <c r="AH27" s="96"/>
      <c r="AI27" s="96"/>
      <c r="AJ27" s="96"/>
    </row>
    <row r="28" spans="1:36" s="74" customFormat="1" ht="84" customHeight="1" thickBot="1">
      <c r="A28" s="86" t="s">
        <v>40</v>
      </c>
      <c r="B28" s="48" t="s">
        <v>41</v>
      </c>
      <c r="C28" s="45">
        <v>11</v>
      </c>
      <c r="D28" s="48" t="s">
        <v>55</v>
      </c>
      <c r="E28" s="49" t="s">
        <v>47</v>
      </c>
      <c r="F28" s="52">
        <v>0.8</v>
      </c>
      <c r="G28" s="71" t="s">
        <v>63</v>
      </c>
      <c r="H28" s="71" t="s">
        <v>68</v>
      </c>
      <c r="I28" s="71" t="s">
        <v>69</v>
      </c>
      <c r="J28" s="45">
        <v>0</v>
      </c>
      <c r="K28" s="72">
        <v>1</v>
      </c>
      <c r="L28" s="78">
        <v>2020630010092</v>
      </c>
      <c r="M28" s="79" t="s">
        <v>93</v>
      </c>
      <c r="N28" s="79" t="s">
        <v>63</v>
      </c>
      <c r="O28" s="79" t="s">
        <v>189</v>
      </c>
      <c r="P28" s="79">
        <v>0</v>
      </c>
      <c r="Q28" s="79">
        <v>1</v>
      </c>
      <c r="R28" s="113">
        <v>1</v>
      </c>
      <c r="S28" s="99">
        <f t="shared" si="0"/>
        <v>1</v>
      </c>
      <c r="T28" s="79" t="s">
        <v>187</v>
      </c>
      <c r="U28" s="79" t="s">
        <v>118</v>
      </c>
      <c r="V28" s="80">
        <v>0</v>
      </c>
      <c r="W28" s="109">
        <v>0</v>
      </c>
      <c r="X28" s="99" t="e">
        <f t="shared" si="1"/>
        <v>#DIV/0!</v>
      </c>
      <c r="Y28" s="80"/>
      <c r="Z28" s="117" t="s">
        <v>213</v>
      </c>
      <c r="AA28" s="80" t="s">
        <v>226</v>
      </c>
      <c r="AB28" s="155" t="s">
        <v>134</v>
      </c>
      <c r="AC28" s="96"/>
      <c r="AD28" s="96"/>
      <c r="AE28" s="96"/>
      <c r="AF28" s="96"/>
      <c r="AG28" s="96"/>
      <c r="AH28" s="96"/>
      <c r="AI28" s="96"/>
      <c r="AJ28" s="96"/>
    </row>
    <row r="29" spans="1:36" s="74" customFormat="1" ht="84" customHeight="1">
      <c r="A29" s="86" t="s">
        <v>40</v>
      </c>
      <c r="B29" s="48" t="s">
        <v>41</v>
      </c>
      <c r="C29" s="45">
        <v>11</v>
      </c>
      <c r="D29" s="48" t="s">
        <v>55</v>
      </c>
      <c r="E29" s="49" t="s">
        <v>47</v>
      </c>
      <c r="F29" s="52">
        <v>0.8</v>
      </c>
      <c r="G29" s="71" t="s">
        <v>63</v>
      </c>
      <c r="H29" s="71" t="s">
        <v>66</v>
      </c>
      <c r="I29" s="71" t="s">
        <v>67</v>
      </c>
      <c r="J29" s="45">
        <v>0</v>
      </c>
      <c r="K29" s="72">
        <v>1</v>
      </c>
      <c r="L29" s="81">
        <v>2020630010092</v>
      </c>
      <c r="M29" s="82" t="s">
        <v>93</v>
      </c>
      <c r="N29" s="82" t="s">
        <v>63</v>
      </c>
      <c r="O29" s="82" t="s">
        <v>113</v>
      </c>
      <c r="P29" s="82">
        <v>0</v>
      </c>
      <c r="Q29" s="82">
        <v>1</v>
      </c>
      <c r="R29" s="113">
        <v>1</v>
      </c>
      <c r="S29" s="99">
        <f t="shared" si="0"/>
        <v>1</v>
      </c>
      <c r="T29" s="83" t="s">
        <v>193</v>
      </c>
      <c r="U29" s="82" t="s">
        <v>118</v>
      </c>
      <c r="V29" s="84">
        <v>0</v>
      </c>
      <c r="W29" s="109">
        <v>0</v>
      </c>
      <c r="X29" s="99" t="e">
        <f t="shared" si="1"/>
        <v>#DIV/0!</v>
      </c>
      <c r="Y29" s="89"/>
      <c r="Z29" s="89" t="s">
        <v>213</v>
      </c>
      <c r="AA29" s="109" t="s">
        <v>225</v>
      </c>
      <c r="AB29" s="154" t="s">
        <v>134</v>
      </c>
      <c r="AC29" s="96"/>
      <c r="AD29" s="96"/>
      <c r="AE29" s="96"/>
      <c r="AF29" s="96"/>
      <c r="AG29" s="96"/>
      <c r="AH29" s="96"/>
      <c r="AI29" s="96"/>
      <c r="AJ29" s="96"/>
    </row>
    <row r="30" spans="1:36" s="74" customFormat="1" ht="84" customHeight="1">
      <c r="A30" s="86" t="s">
        <v>40</v>
      </c>
      <c r="B30" s="48" t="s">
        <v>41</v>
      </c>
      <c r="C30" s="45">
        <v>11</v>
      </c>
      <c r="D30" s="48" t="s">
        <v>55</v>
      </c>
      <c r="E30" s="49" t="s">
        <v>47</v>
      </c>
      <c r="F30" s="52">
        <v>0.8</v>
      </c>
      <c r="G30" s="71" t="s">
        <v>63</v>
      </c>
      <c r="H30" s="71" t="s">
        <v>141</v>
      </c>
      <c r="I30" s="71" t="s">
        <v>142</v>
      </c>
      <c r="J30" s="45">
        <v>1</v>
      </c>
      <c r="K30" s="72">
        <v>3</v>
      </c>
      <c r="L30" s="78">
        <v>2020630010092</v>
      </c>
      <c r="M30" s="79" t="s">
        <v>93</v>
      </c>
      <c r="N30" s="79" t="s">
        <v>63</v>
      </c>
      <c r="O30" s="79" t="s">
        <v>167</v>
      </c>
      <c r="P30" s="79">
        <v>0</v>
      </c>
      <c r="Q30" s="79">
        <v>1</v>
      </c>
      <c r="R30" s="113">
        <v>0</v>
      </c>
      <c r="S30" s="99">
        <f t="shared" si="0"/>
        <v>0</v>
      </c>
      <c r="T30" s="79" t="s">
        <v>188</v>
      </c>
      <c r="U30" s="79" t="s">
        <v>118</v>
      </c>
      <c r="V30" s="80">
        <v>0</v>
      </c>
      <c r="W30" s="109">
        <v>0</v>
      </c>
      <c r="X30" s="99" t="e">
        <f t="shared" si="1"/>
        <v>#DIV/0!</v>
      </c>
      <c r="Y30" s="80"/>
      <c r="Z30" s="80"/>
      <c r="AA30" s="109" t="s">
        <v>216</v>
      </c>
      <c r="AB30" s="155" t="s">
        <v>134</v>
      </c>
      <c r="AC30" s="96"/>
      <c r="AD30" s="96"/>
      <c r="AE30" s="96"/>
      <c r="AF30" s="96"/>
      <c r="AG30" s="96"/>
      <c r="AH30" s="96"/>
      <c r="AI30" s="96"/>
      <c r="AJ30" s="96"/>
    </row>
    <row r="31" spans="1:36" s="74" customFormat="1" ht="84" customHeight="1">
      <c r="A31" s="86" t="s">
        <v>40</v>
      </c>
      <c r="B31" s="48" t="s">
        <v>41</v>
      </c>
      <c r="C31" s="45">
        <v>11</v>
      </c>
      <c r="D31" s="48" t="s">
        <v>55</v>
      </c>
      <c r="E31" s="49" t="s">
        <v>47</v>
      </c>
      <c r="F31" s="52">
        <v>0.8</v>
      </c>
      <c r="G31" s="51" t="s">
        <v>63</v>
      </c>
      <c r="H31" s="51" t="s">
        <v>70</v>
      </c>
      <c r="I31" s="51" t="s">
        <v>71</v>
      </c>
      <c r="J31" s="45">
        <v>0</v>
      </c>
      <c r="K31" s="72">
        <v>400</v>
      </c>
      <c r="L31" s="78">
        <v>2020630010075</v>
      </c>
      <c r="M31" s="79" t="s">
        <v>94</v>
      </c>
      <c r="N31" s="79" t="s">
        <v>70</v>
      </c>
      <c r="O31" s="79" t="s">
        <v>143</v>
      </c>
      <c r="P31" s="79">
        <v>0</v>
      </c>
      <c r="Q31" s="79">
        <v>2</v>
      </c>
      <c r="R31" s="113">
        <v>0</v>
      </c>
      <c r="S31" s="99">
        <f t="shared" si="0"/>
        <v>0</v>
      </c>
      <c r="T31" s="79" t="s">
        <v>166</v>
      </c>
      <c r="U31" s="79" t="s">
        <v>107</v>
      </c>
      <c r="V31" s="80">
        <v>800000000</v>
      </c>
      <c r="W31" s="109">
        <v>0</v>
      </c>
      <c r="X31" s="99">
        <f t="shared" si="1"/>
        <v>0</v>
      </c>
      <c r="Y31" s="80"/>
      <c r="Z31" s="80"/>
      <c r="AA31" s="109" t="s">
        <v>216</v>
      </c>
      <c r="AB31" s="155" t="s">
        <v>134</v>
      </c>
      <c r="AC31" s="249"/>
      <c r="AD31" s="249"/>
      <c r="AE31" s="249"/>
      <c r="AF31" s="249"/>
      <c r="AG31" s="249"/>
      <c r="AH31" s="96"/>
      <c r="AI31" s="96"/>
      <c r="AJ31" s="96"/>
    </row>
    <row r="32" spans="1:36" s="74" customFormat="1" ht="84" customHeight="1">
      <c r="A32" s="86" t="s">
        <v>40</v>
      </c>
      <c r="B32" s="48" t="s">
        <v>41</v>
      </c>
      <c r="C32" s="45">
        <v>11</v>
      </c>
      <c r="D32" s="48" t="s">
        <v>55</v>
      </c>
      <c r="E32" s="49" t="s">
        <v>47</v>
      </c>
      <c r="F32" s="52">
        <v>0.8</v>
      </c>
      <c r="G32" s="51" t="s">
        <v>63</v>
      </c>
      <c r="H32" s="51" t="s">
        <v>70</v>
      </c>
      <c r="I32" s="51" t="s">
        <v>71</v>
      </c>
      <c r="J32" s="45">
        <v>0</v>
      </c>
      <c r="K32" s="72">
        <v>400</v>
      </c>
      <c r="L32" s="78">
        <v>2020630010075</v>
      </c>
      <c r="M32" s="79" t="s">
        <v>94</v>
      </c>
      <c r="N32" s="79" t="s">
        <v>70</v>
      </c>
      <c r="O32" s="79" t="s">
        <v>168</v>
      </c>
      <c r="P32" s="79">
        <v>0</v>
      </c>
      <c r="Q32" s="79">
        <v>2</v>
      </c>
      <c r="R32" s="113">
        <v>0</v>
      </c>
      <c r="S32" s="99">
        <f t="shared" si="0"/>
        <v>0</v>
      </c>
      <c r="T32" s="79" t="s">
        <v>166</v>
      </c>
      <c r="U32" s="79" t="s">
        <v>107</v>
      </c>
      <c r="V32" s="80">
        <v>48827161</v>
      </c>
      <c r="W32" s="109">
        <v>0</v>
      </c>
      <c r="X32" s="99">
        <f t="shared" si="1"/>
        <v>0</v>
      </c>
      <c r="Y32" s="80"/>
      <c r="Z32" s="80"/>
      <c r="AA32" s="109" t="s">
        <v>216</v>
      </c>
      <c r="AB32" s="155" t="s">
        <v>134</v>
      </c>
      <c r="AC32" s="249"/>
      <c r="AD32" s="249"/>
      <c r="AE32" s="249"/>
      <c r="AF32" s="249"/>
      <c r="AG32" s="249"/>
      <c r="AH32" s="96"/>
      <c r="AI32" s="96"/>
      <c r="AJ32" s="96"/>
    </row>
    <row r="33" spans="1:36" s="74" customFormat="1" ht="84" customHeight="1">
      <c r="A33" s="86" t="s">
        <v>40</v>
      </c>
      <c r="B33" s="48" t="s">
        <v>41</v>
      </c>
      <c r="C33" s="45">
        <v>11</v>
      </c>
      <c r="D33" s="48" t="s">
        <v>55</v>
      </c>
      <c r="E33" s="49" t="s">
        <v>47</v>
      </c>
      <c r="F33" s="52">
        <v>0.8</v>
      </c>
      <c r="G33" s="51" t="s">
        <v>63</v>
      </c>
      <c r="H33" s="51" t="s">
        <v>70</v>
      </c>
      <c r="I33" s="51" t="s">
        <v>71</v>
      </c>
      <c r="J33" s="45">
        <v>0</v>
      </c>
      <c r="K33" s="72">
        <v>400</v>
      </c>
      <c r="L33" s="78">
        <v>2020630010075</v>
      </c>
      <c r="M33" s="79" t="s">
        <v>94</v>
      </c>
      <c r="N33" s="79" t="s">
        <v>70</v>
      </c>
      <c r="O33" s="79" t="s">
        <v>169</v>
      </c>
      <c r="P33" s="79">
        <v>0</v>
      </c>
      <c r="Q33" s="79">
        <v>1</v>
      </c>
      <c r="R33" s="113">
        <v>1</v>
      </c>
      <c r="S33" s="99">
        <f t="shared" si="0"/>
        <v>1</v>
      </c>
      <c r="T33" s="79" t="s">
        <v>166</v>
      </c>
      <c r="U33" s="79" t="s">
        <v>107</v>
      </c>
      <c r="V33" s="80">
        <f>806400000+30960036</f>
        <v>837360036</v>
      </c>
      <c r="W33" s="109">
        <v>360258836</v>
      </c>
      <c r="X33" s="99">
        <f t="shared" si="1"/>
        <v>0.4302317050153561</v>
      </c>
      <c r="Y33" s="115">
        <v>9</v>
      </c>
      <c r="Z33" s="80" t="s">
        <v>213</v>
      </c>
      <c r="AA33" s="80" t="s">
        <v>227</v>
      </c>
      <c r="AB33" s="155" t="s">
        <v>134</v>
      </c>
      <c r="AC33" s="249"/>
      <c r="AD33" s="249"/>
      <c r="AE33" s="249"/>
      <c r="AF33" s="249"/>
      <c r="AG33" s="249"/>
      <c r="AH33" s="96"/>
      <c r="AI33" s="96"/>
      <c r="AJ33" s="96"/>
    </row>
    <row r="34" spans="1:36" s="74" customFormat="1" ht="84" customHeight="1">
      <c r="A34" s="86" t="s">
        <v>40</v>
      </c>
      <c r="B34" s="48" t="s">
        <v>41</v>
      </c>
      <c r="C34" s="45">
        <v>11</v>
      </c>
      <c r="D34" s="48" t="s">
        <v>72</v>
      </c>
      <c r="E34" s="50">
        <v>30000</v>
      </c>
      <c r="F34" s="50">
        <v>60000</v>
      </c>
      <c r="G34" s="51" t="s">
        <v>73</v>
      </c>
      <c r="H34" s="51" t="s">
        <v>74</v>
      </c>
      <c r="I34" s="51" t="s">
        <v>75</v>
      </c>
      <c r="J34" s="45">
        <v>0</v>
      </c>
      <c r="K34" s="72">
        <v>4</v>
      </c>
      <c r="L34" s="78">
        <v>2020630010096</v>
      </c>
      <c r="M34" s="79" t="s">
        <v>95</v>
      </c>
      <c r="N34" s="79" t="s">
        <v>114</v>
      </c>
      <c r="O34" s="79" t="s">
        <v>170</v>
      </c>
      <c r="P34" s="79">
        <v>0</v>
      </c>
      <c r="Q34" s="79">
        <v>1</v>
      </c>
      <c r="R34" s="113">
        <v>0</v>
      </c>
      <c r="S34" s="99">
        <f t="shared" si="0"/>
        <v>0</v>
      </c>
      <c r="T34" s="79" t="s">
        <v>171</v>
      </c>
      <c r="U34" s="79" t="s">
        <v>117</v>
      </c>
      <c r="V34" s="80">
        <v>20000000</v>
      </c>
      <c r="W34" s="109">
        <v>0</v>
      </c>
      <c r="X34" s="99">
        <f t="shared" si="1"/>
        <v>0</v>
      </c>
      <c r="Y34" s="80"/>
      <c r="Z34" s="80"/>
      <c r="AA34" s="109" t="s">
        <v>216</v>
      </c>
      <c r="AB34" s="155" t="s">
        <v>134</v>
      </c>
      <c r="AC34" s="249"/>
      <c r="AD34" s="249"/>
      <c r="AE34" s="249"/>
      <c r="AF34" s="249"/>
      <c r="AG34" s="96"/>
      <c r="AH34" s="96"/>
      <c r="AI34" s="96"/>
      <c r="AJ34" s="96"/>
    </row>
    <row r="35" spans="1:36" s="74" customFormat="1" ht="84" customHeight="1">
      <c r="A35" s="86" t="s">
        <v>40</v>
      </c>
      <c r="B35" s="48" t="s">
        <v>41</v>
      </c>
      <c r="C35" s="45">
        <v>11</v>
      </c>
      <c r="D35" s="48" t="s">
        <v>72</v>
      </c>
      <c r="E35" s="50">
        <v>30000</v>
      </c>
      <c r="F35" s="50">
        <v>60000</v>
      </c>
      <c r="G35" s="51" t="s">
        <v>76</v>
      </c>
      <c r="H35" s="51" t="s">
        <v>77</v>
      </c>
      <c r="I35" s="51" t="s">
        <v>52</v>
      </c>
      <c r="J35" s="45">
        <v>5</v>
      </c>
      <c r="K35" s="72">
        <v>5</v>
      </c>
      <c r="L35" s="78">
        <v>2020630010096</v>
      </c>
      <c r="M35" s="79" t="s">
        <v>95</v>
      </c>
      <c r="N35" s="79" t="s">
        <v>114</v>
      </c>
      <c r="O35" s="79" t="s">
        <v>172</v>
      </c>
      <c r="P35" s="79">
        <v>2</v>
      </c>
      <c r="Q35" s="79">
        <v>1</v>
      </c>
      <c r="R35" s="113">
        <v>1</v>
      </c>
      <c r="S35" s="99">
        <f t="shared" si="0"/>
        <v>1</v>
      </c>
      <c r="T35" s="79" t="s">
        <v>156</v>
      </c>
      <c r="U35" s="79" t="s">
        <v>117</v>
      </c>
      <c r="V35" s="80">
        <v>20000000</v>
      </c>
      <c r="W35" s="109">
        <f>5000000+10000000</f>
        <v>15000000</v>
      </c>
      <c r="X35" s="99">
        <f t="shared" si="1"/>
        <v>0.75</v>
      </c>
      <c r="Y35" s="115">
        <v>40</v>
      </c>
      <c r="Z35" s="80" t="s">
        <v>213</v>
      </c>
      <c r="AA35" s="80" t="s">
        <v>244</v>
      </c>
      <c r="AB35" s="155" t="s">
        <v>134</v>
      </c>
      <c r="AC35" s="250"/>
      <c r="AD35" s="251"/>
      <c r="AE35" s="251"/>
      <c r="AF35" s="251"/>
      <c r="AG35" s="96"/>
      <c r="AH35" s="96"/>
      <c r="AI35" s="96"/>
      <c r="AJ35" s="96"/>
    </row>
    <row r="36" spans="1:36" s="74" customFormat="1" ht="84" customHeight="1">
      <c r="A36" s="86" t="s">
        <v>40</v>
      </c>
      <c r="B36" s="48" t="s">
        <v>41</v>
      </c>
      <c r="C36" s="45">
        <v>11</v>
      </c>
      <c r="D36" s="48" t="s">
        <v>72</v>
      </c>
      <c r="E36" s="50">
        <v>30000</v>
      </c>
      <c r="F36" s="50">
        <v>60000</v>
      </c>
      <c r="G36" s="51" t="s">
        <v>76</v>
      </c>
      <c r="H36" s="51" t="s">
        <v>77</v>
      </c>
      <c r="I36" s="51" t="s">
        <v>52</v>
      </c>
      <c r="J36" s="45">
        <v>5</v>
      </c>
      <c r="K36" s="72">
        <v>5</v>
      </c>
      <c r="L36" s="78">
        <v>2020630010096</v>
      </c>
      <c r="M36" s="79" t="s">
        <v>95</v>
      </c>
      <c r="N36" s="79" t="s">
        <v>114</v>
      </c>
      <c r="O36" s="79" t="s">
        <v>174</v>
      </c>
      <c r="P36" s="79">
        <v>2</v>
      </c>
      <c r="Q36" s="79">
        <v>1</v>
      </c>
      <c r="R36" s="113">
        <v>0</v>
      </c>
      <c r="S36" s="99">
        <f t="shared" si="0"/>
        <v>0</v>
      </c>
      <c r="T36" s="79" t="s">
        <v>156</v>
      </c>
      <c r="U36" s="79" t="s">
        <v>117</v>
      </c>
      <c r="V36" s="80">
        <v>20000000</v>
      </c>
      <c r="W36" s="109">
        <v>0</v>
      </c>
      <c r="X36" s="99">
        <f t="shared" si="1"/>
        <v>0</v>
      </c>
      <c r="Y36" s="80"/>
      <c r="Z36" s="80"/>
      <c r="AA36" s="109" t="s">
        <v>216</v>
      </c>
      <c r="AB36" s="155" t="s">
        <v>134</v>
      </c>
      <c r="AC36" s="250"/>
      <c r="AD36" s="251"/>
      <c r="AE36" s="251"/>
      <c r="AF36" s="251"/>
      <c r="AG36" s="96"/>
      <c r="AH36" s="96"/>
      <c r="AI36" s="96"/>
      <c r="AJ36" s="96"/>
    </row>
    <row r="37" spans="1:36" s="74" customFormat="1" ht="84" customHeight="1">
      <c r="A37" s="86" t="s">
        <v>40</v>
      </c>
      <c r="B37" s="48" t="s">
        <v>41</v>
      </c>
      <c r="C37" s="45">
        <v>11</v>
      </c>
      <c r="D37" s="48" t="s">
        <v>72</v>
      </c>
      <c r="E37" s="50">
        <v>30000</v>
      </c>
      <c r="F37" s="50">
        <v>60000</v>
      </c>
      <c r="G37" s="51" t="s">
        <v>76</v>
      </c>
      <c r="H37" s="51" t="s">
        <v>77</v>
      </c>
      <c r="I37" s="51" t="s">
        <v>52</v>
      </c>
      <c r="J37" s="45">
        <v>5</v>
      </c>
      <c r="K37" s="72">
        <v>5</v>
      </c>
      <c r="L37" s="78">
        <v>2020630010096</v>
      </c>
      <c r="M37" s="79" t="s">
        <v>95</v>
      </c>
      <c r="N37" s="79" t="s">
        <v>114</v>
      </c>
      <c r="O37" s="79" t="s">
        <v>175</v>
      </c>
      <c r="P37" s="79">
        <v>2</v>
      </c>
      <c r="Q37" s="79">
        <v>1</v>
      </c>
      <c r="R37" s="113">
        <v>1</v>
      </c>
      <c r="S37" s="99">
        <f t="shared" si="0"/>
        <v>1</v>
      </c>
      <c r="T37" s="79" t="s">
        <v>156</v>
      </c>
      <c r="U37" s="79" t="s">
        <v>117</v>
      </c>
      <c r="V37" s="80">
        <v>35000000</v>
      </c>
      <c r="W37" s="109">
        <v>26500000</v>
      </c>
      <c r="X37" s="99">
        <f t="shared" si="1"/>
        <v>0.7571428571428571</v>
      </c>
      <c r="Y37" s="80"/>
      <c r="Z37" s="109" t="s">
        <v>213</v>
      </c>
      <c r="AA37" s="80" t="s">
        <v>240</v>
      </c>
      <c r="AB37" s="155" t="s">
        <v>134</v>
      </c>
      <c r="AC37" s="250"/>
      <c r="AD37" s="251"/>
      <c r="AE37" s="251"/>
      <c r="AF37" s="251"/>
      <c r="AG37" s="96"/>
      <c r="AH37" s="96"/>
      <c r="AI37" s="96"/>
      <c r="AJ37" s="96"/>
    </row>
    <row r="38" spans="1:36" s="74" customFormat="1" ht="84" customHeight="1">
      <c r="A38" s="86" t="s">
        <v>40</v>
      </c>
      <c r="B38" s="48" t="s">
        <v>41</v>
      </c>
      <c r="C38" s="45">
        <v>11</v>
      </c>
      <c r="D38" s="48" t="s">
        <v>72</v>
      </c>
      <c r="E38" s="50">
        <v>30000</v>
      </c>
      <c r="F38" s="50">
        <v>60000</v>
      </c>
      <c r="G38" s="51" t="s">
        <v>73</v>
      </c>
      <c r="H38" s="51" t="s">
        <v>78</v>
      </c>
      <c r="I38" s="51" t="s">
        <v>79</v>
      </c>
      <c r="J38" s="45">
        <v>30000</v>
      </c>
      <c r="K38" s="72">
        <v>60000</v>
      </c>
      <c r="L38" s="78">
        <v>2020630010096</v>
      </c>
      <c r="M38" s="79" t="s">
        <v>95</v>
      </c>
      <c r="N38" s="79" t="s">
        <v>114</v>
      </c>
      <c r="O38" s="79" t="s">
        <v>176</v>
      </c>
      <c r="P38" s="79">
        <v>10000</v>
      </c>
      <c r="Q38" s="79">
        <v>2</v>
      </c>
      <c r="R38" s="113">
        <v>2</v>
      </c>
      <c r="S38" s="99">
        <f t="shared" si="0"/>
        <v>1</v>
      </c>
      <c r="T38" s="79" t="s">
        <v>156</v>
      </c>
      <c r="U38" s="79" t="s">
        <v>117</v>
      </c>
      <c r="V38" s="80">
        <v>30000000</v>
      </c>
      <c r="W38" s="109">
        <v>19200000</v>
      </c>
      <c r="X38" s="99">
        <f t="shared" si="1"/>
        <v>0.64</v>
      </c>
      <c r="Y38" s="115">
        <v>840</v>
      </c>
      <c r="Z38" s="109" t="s">
        <v>228</v>
      </c>
      <c r="AA38" s="109" t="s">
        <v>229</v>
      </c>
      <c r="AB38" s="155" t="s">
        <v>134</v>
      </c>
      <c r="AC38" s="96"/>
      <c r="AD38" s="96"/>
      <c r="AE38" s="96"/>
      <c r="AF38" s="96"/>
      <c r="AG38" s="96"/>
      <c r="AH38" s="96"/>
      <c r="AI38" s="96"/>
      <c r="AJ38" s="96"/>
    </row>
    <row r="39" spans="1:36" s="74" customFormat="1" ht="84" customHeight="1">
      <c r="A39" s="86" t="s">
        <v>40</v>
      </c>
      <c r="B39" s="48" t="s">
        <v>41</v>
      </c>
      <c r="C39" s="45">
        <v>11</v>
      </c>
      <c r="D39" s="48" t="s">
        <v>72</v>
      </c>
      <c r="E39" s="50">
        <v>30000</v>
      </c>
      <c r="F39" s="50">
        <v>60000</v>
      </c>
      <c r="G39" s="51" t="s">
        <v>73</v>
      </c>
      <c r="H39" s="51" t="s">
        <v>78</v>
      </c>
      <c r="I39" s="51" t="s">
        <v>79</v>
      </c>
      <c r="J39" s="45">
        <v>30000</v>
      </c>
      <c r="K39" s="72">
        <v>60000</v>
      </c>
      <c r="L39" s="78">
        <v>2020630010096</v>
      </c>
      <c r="M39" s="79" t="s">
        <v>95</v>
      </c>
      <c r="N39" s="79" t="s">
        <v>114</v>
      </c>
      <c r="O39" s="79" t="s">
        <v>173</v>
      </c>
      <c r="P39" s="79">
        <v>10000</v>
      </c>
      <c r="Q39" s="79">
        <v>1</v>
      </c>
      <c r="R39" s="113">
        <v>1</v>
      </c>
      <c r="S39" s="99">
        <f t="shared" si="0"/>
        <v>1</v>
      </c>
      <c r="T39" s="79" t="s">
        <v>156</v>
      </c>
      <c r="U39" s="79" t="s">
        <v>117</v>
      </c>
      <c r="V39" s="80">
        <v>14000000</v>
      </c>
      <c r="W39" s="109">
        <v>10000000</v>
      </c>
      <c r="X39" s="99">
        <f t="shared" si="1"/>
        <v>0.7142857142857143</v>
      </c>
      <c r="Y39" s="115">
        <v>72</v>
      </c>
      <c r="Z39" s="109" t="s">
        <v>230</v>
      </c>
      <c r="AA39" s="109" t="s">
        <v>231</v>
      </c>
      <c r="AB39" s="155" t="s">
        <v>134</v>
      </c>
      <c r="AC39" s="96"/>
      <c r="AD39" s="96"/>
      <c r="AE39" s="96"/>
      <c r="AF39" s="96"/>
      <c r="AG39" s="96"/>
      <c r="AH39" s="96"/>
      <c r="AI39" s="96"/>
      <c r="AJ39" s="96"/>
    </row>
    <row r="40" spans="1:36" s="74" customFormat="1" ht="84" customHeight="1">
      <c r="A40" s="86" t="s">
        <v>40</v>
      </c>
      <c r="B40" s="48" t="s">
        <v>41</v>
      </c>
      <c r="C40" s="45">
        <v>11</v>
      </c>
      <c r="D40" s="48" t="s">
        <v>72</v>
      </c>
      <c r="E40" s="50">
        <v>30000</v>
      </c>
      <c r="F40" s="50">
        <v>60000</v>
      </c>
      <c r="G40" s="51" t="s">
        <v>73</v>
      </c>
      <c r="H40" s="51" t="s">
        <v>78</v>
      </c>
      <c r="I40" s="51" t="s">
        <v>79</v>
      </c>
      <c r="J40" s="45">
        <v>30000</v>
      </c>
      <c r="K40" s="72">
        <v>60000</v>
      </c>
      <c r="L40" s="78">
        <v>2020630010096</v>
      </c>
      <c r="M40" s="79" t="s">
        <v>95</v>
      </c>
      <c r="N40" s="79" t="s">
        <v>114</v>
      </c>
      <c r="O40" s="79" t="s">
        <v>177</v>
      </c>
      <c r="P40" s="79">
        <v>10000</v>
      </c>
      <c r="Q40" s="79">
        <v>1</v>
      </c>
      <c r="R40" s="113">
        <v>1</v>
      </c>
      <c r="S40" s="99">
        <f t="shared" si="0"/>
        <v>1</v>
      </c>
      <c r="T40" s="79" t="s">
        <v>156</v>
      </c>
      <c r="U40" s="79" t="s">
        <v>117</v>
      </c>
      <c r="V40" s="80">
        <v>43000000</v>
      </c>
      <c r="W40" s="109">
        <v>40000000</v>
      </c>
      <c r="X40" s="99">
        <f t="shared" si="1"/>
        <v>0.9302325581395349</v>
      </c>
      <c r="Y40" s="115">
        <v>600</v>
      </c>
      <c r="Z40" s="109" t="s">
        <v>232</v>
      </c>
      <c r="AA40" s="109" t="s">
        <v>233</v>
      </c>
      <c r="AB40" s="155" t="s">
        <v>134</v>
      </c>
      <c r="AC40" s="96"/>
      <c r="AD40" s="96"/>
      <c r="AE40" s="96"/>
      <c r="AF40" s="96"/>
      <c r="AG40" s="96"/>
      <c r="AH40" s="96"/>
      <c r="AI40" s="96"/>
      <c r="AJ40" s="96"/>
    </row>
    <row r="41" spans="1:36" s="74" customFormat="1" ht="84" customHeight="1">
      <c r="A41" s="86" t="s">
        <v>40</v>
      </c>
      <c r="B41" s="48" t="s">
        <v>41</v>
      </c>
      <c r="C41" s="45">
        <v>11</v>
      </c>
      <c r="D41" s="48" t="s">
        <v>72</v>
      </c>
      <c r="E41" s="50">
        <v>30000</v>
      </c>
      <c r="F41" s="50">
        <v>60000</v>
      </c>
      <c r="G41" s="51" t="s">
        <v>73</v>
      </c>
      <c r="H41" s="51" t="s">
        <v>78</v>
      </c>
      <c r="I41" s="51" t="s">
        <v>79</v>
      </c>
      <c r="J41" s="45">
        <v>30000</v>
      </c>
      <c r="K41" s="72">
        <v>60000</v>
      </c>
      <c r="L41" s="78">
        <v>2020630010096</v>
      </c>
      <c r="M41" s="79" t="s">
        <v>95</v>
      </c>
      <c r="N41" s="79" t="s">
        <v>114</v>
      </c>
      <c r="O41" s="79" t="s">
        <v>178</v>
      </c>
      <c r="P41" s="79">
        <v>10000</v>
      </c>
      <c r="Q41" s="79">
        <v>8</v>
      </c>
      <c r="R41" s="113">
        <v>8</v>
      </c>
      <c r="S41" s="99">
        <f t="shared" si="0"/>
        <v>1</v>
      </c>
      <c r="T41" s="79" t="s">
        <v>156</v>
      </c>
      <c r="U41" s="79" t="s">
        <v>117</v>
      </c>
      <c r="V41" s="80">
        <f>80800000+30960036</f>
        <v>111760036</v>
      </c>
      <c r="W41" s="109">
        <f>10000000+10000000+10400000+10000000+5000000+4400000+8800000+5000000+10000000+8800000+10000000</f>
        <v>92400000</v>
      </c>
      <c r="X41" s="99">
        <f t="shared" si="1"/>
        <v>0.8267713872246785</v>
      </c>
      <c r="Y41" s="115">
        <v>1557</v>
      </c>
      <c r="Z41" s="109" t="s">
        <v>234</v>
      </c>
      <c r="AA41" s="109" t="s">
        <v>235</v>
      </c>
      <c r="AB41" s="155" t="s">
        <v>134</v>
      </c>
      <c r="AC41" s="96"/>
      <c r="AD41" s="96"/>
      <c r="AE41" s="96"/>
      <c r="AF41" s="96"/>
      <c r="AG41" s="96"/>
      <c r="AH41" s="96"/>
      <c r="AI41" s="96"/>
      <c r="AJ41" s="96"/>
    </row>
    <row r="42" spans="1:36" s="74" customFormat="1" ht="84" customHeight="1">
      <c r="A42" s="86" t="s">
        <v>40</v>
      </c>
      <c r="B42" s="48" t="s">
        <v>41</v>
      </c>
      <c r="C42" s="45">
        <v>11</v>
      </c>
      <c r="D42" s="48" t="s">
        <v>72</v>
      </c>
      <c r="E42" s="50">
        <v>30000</v>
      </c>
      <c r="F42" s="50">
        <v>60000</v>
      </c>
      <c r="G42" s="51" t="s">
        <v>73</v>
      </c>
      <c r="H42" s="51" t="s">
        <v>78</v>
      </c>
      <c r="I42" s="51" t="s">
        <v>79</v>
      </c>
      <c r="J42" s="45">
        <v>30000</v>
      </c>
      <c r="K42" s="72">
        <v>60000</v>
      </c>
      <c r="L42" s="78">
        <v>2020630010096</v>
      </c>
      <c r="M42" s="79" t="s">
        <v>95</v>
      </c>
      <c r="N42" s="79" t="s">
        <v>114</v>
      </c>
      <c r="O42" s="79" t="s">
        <v>179</v>
      </c>
      <c r="P42" s="79">
        <v>10000</v>
      </c>
      <c r="Q42" s="79">
        <v>1</v>
      </c>
      <c r="R42" s="113">
        <v>1</v>
      </c>
      <c r="S42" s="99">
        <f t="shared" si="0"/>
        <v>1</v>
      </c>
      <c r="T42" s="79" t="s">
        <v>156</v>
      </c>
      <c r="U42" s="79" t="s">
        <v>117</v>
      </c>
      <c r="V42" s="80">
        <v>16000000</v>
      </c>
      <c r="W42" s="109">
        <f>5000000+10000000</f>
        <v>15000000</v>
      </c>
      <c r="X42" s="99">
        <f t="shared" si="1"/>
        <v>0.9375</v>
      </c>
      <c r="Y42" s="115">
        <v>420</v>
      </c>
      <c r="Z42" s="109" t="s">
        <v>239</v>
      </c>
      <c r="AA42" s="109" t="s">
        <v>236</v>
      </c>
      <c r="AB42" s="155" t="s">
        <v>134</v>
      </c>
      <c r="AC42" s="96"/>
      <c r="AD42" s="96"/>
      <c r="AE42" s="96"/>
      <c r="AF42" s="96"/>
      <c r="AG42" s="96"/>
      <c r="AH42" s="96"/>
      <c r="AI42" s="96"/>
      <c r="AJ42" s="96"/>
    </row>
    <row r="43" spans="1:36" s="74" customFormat="1" ht="84" customHeight="1">
      <c r="A43" s="87" t="s">
        <v>80</v>
      </c>
      <c r="B43" s="56" t="s">
        <v>41</v>
      </c>
      <c r="C43" s="55" t="s">
        <v>81</v>
      </c>
      <c r="D43" s="56" t="s">
        <v>82</v>
      </c>
      <c r="E43" s="57" t="s">
        <v>47</v>
      </c>
      <c r="F43" s="58">
        <v>0.4</v>
      </c>
      <c r="G43" s="71" t="s">
        <v>83</v>
      </c>
      <c r="H43" s="71" t="s">
        <v>84</v>
      </c>
      <c r="I43" s="71" t="s">
        <v>85</v>
      </c>
      <c r="J43" s="55">
        <v>3</v>
      </c>
      <c r="K43" s="73">
        <v>2</v>
      </c>
      <c r="L43" s="78">
        <v>2020630010079</v>
      </c>
      <c r="M43" s="79" t="s">
        <v>96</v>
      </c>
      <c r="N43" s="79" t="s">
        <v>99</v>
      </c>
      <c r="O43" s="79" t="s">
        <v>180</v>
      </c>
      <c r="P43" s="79">
        <v>0</v>
      </c>
      <c r="Q43" s="79">
        <v>3</v>
      </c>
      <c r="R43" s="113">
        <v>3</v>
      </c>
      <c r="S43" s="99">
        <f t="shared" si="0"/>
        <v>1</v>
      </c>
      <c r="T43" s="79" t="s">
        <v>181</v>
      </c>
      <c r="U43" s="79" t="s">
        <v>128</v>
      </c>
      <c r="V43" s="80">
        <v>86400000</v>
      </c>
      <c r="W43" s="109">
        <f>72654544+3927272</f>
        <v>76581816</v>
      </c>
      <c r="X43" s="99">
        <f t="shared" si="1"/>
        <v>0.8863636111111111</v>
      </c>
      <c r="Y43" s="115">
        <f>129+147+204+142+124+167+167+124+112+89+121+132+123+112+93</f>
        <v>1986</v>
      </c>
      <c r="Z43" s="109" t="s">
        <v>237</v>
      </c>
      <c r="AA43" s="109" t="s">
        <v>241</v>
      </c>
      <c r="AB43" s="155" t="s">
        <v>134</v>
      </c>
      <c r="AC43" s="96"/>
      <c r="AD43" s="96"/>
      <c r="AE43" s="96"/>
      <c r="AF43" s="96"/>
      <c r="AG43" s="96"/>
      <c r="AH43" s="96"/>
      <c r="AI43" s="96"/>
      <c r="AJ43" s="96"/>
    </row>
    <row r="44" spans="1:36" s="74" customFormat="1" ht="84" customHeight="1">
      <c r="A44" s="87" t="s">
        <v>80</v>
      </c>
      <c r="B44" s="56" t="s">
        <v>41</v>
      </c>
      <c r="C44" s="55" t="s">
        <v>81</v>
      </c>
      <c r="D44" s="56" t="s">
        <v>82</v>
      </c>
      <c r="E44" s="57" t="s">
        <v>47</v>
      </c>
      <c r="F44" s="58">
        <v>0.4</v>
      </c>
      <c r="G44" s="71" t="s">
        <v>83</v>
      </c>
      <c r="H44" s="71" t="s">
        <v>84</v>
      </c>
      <c r="I44" s="71" t="s">
        <v>85</v>
      </c>
      <c r="J44" s="55">
        <v>3</v>
      </c>
      <c r="K44" s="73">
        <v>2</v>
      </c>
      <c r="L44" s="78">
        <v>2020630010079</v>
      </c>
      <c r="M44" s="79" t="s">
        <v>96</v>
      </c>
      <c r="N44" s="79" t="s">
        <v>99</v>
      </c>
      <c r="O44" s="79" t="s">
        <v>182</v>
      </c>
      <c r="P44" s="79">
        <v>0</v>
      </c>
      <c r="Q44" s="79">
        <v>1</v>
      </c>
      <c r="R44" s="113">
        <v>0</v>
      </c>
      <c r="S44" s="99">
        <f t="shared" si="0"/>
        <v>0</v>
      </c>
      <c r="T44" s="79" t="s">
        <v>181</v>
      </c>
      <c r="U44" s="79" t="s">
        <v>128</v>
      </c>
      <c r="V44" s="80">
        <v>6000000</v>
      </c>
      <c r="W44" s="109">
        <v>0</v>
      </c>
      <c r="X44" s="99">
        <f t="shared" si="1"/>
        <v>0</v>
      </c>
      <c r="Y44" s="80"/>
      <c r="Z44" s="80"/>
      <c r="AA44" s="109" t="s">
        <v>216</v>
      </c>
      <c r="AB44" s="155" t="s">
        <v>134</v>
      </c>
      <c r="AC44" s="96"/>
      <c r="AD44" s="96"/>
      <c r="AE44" s="96"/>
      <c r="AF44" s="96"/>
      <c r="AG44" s="96"/>
      <c r="AH44" s="96"/>
      <c r="AI44" s="96"/>
      <c r="AJ44" s="96"/>
    </row>
    <row r="45" spans="1:36" s="74" customFormat="1" ht="84" customHeight="1">
      <c r="A45" s="87" t="s">
        <v>80</v>
      </c>
      <c r="B45" s="56" t="s">
        <v>41</v>
      </c>
      <c r="C45" s="55" t="s">
        <v>81</v>
      </c>
      <c r="D45" s="56" t="s">
        <v>82</v>
      </c>
      <c r="E45" s="57" t="s">
        <v>47</v>
      </c>
      <c r="F45" s="58">
        <v>0.4</v>
      </c>
      <c r="G45" s="71" t="s">
        <v>83</v>
      </c>
      <c r="H45" s="71" t="s">
        <v>86</v>
      </c>
      <c r="I45" s="71" t="s">
        <v>87</v>
      </c>
      <c r="J45" s="55">
        <v>0</v>
      </c>
      <c r="K45" s="73">
        <v>4</v>
      </c>
      <c r="L45" s="78">
        <v>2020630010079</v>
      </c>
      <c r="M45" s="79" t="s">
        <v>96</v>
      </c>
      <c r="N45" s="79" t="s">
        <v>99</v>
      </c>
      <c r="O45" s="79" t="s">
        <v>183</v>
      </c>
      <c r="P45" s="79">
        <v>0</v>
      </c>
      <c r="Q45" s="79">
        <v>1</v>
      </c>
      <c r="R45" s="113">
        <v>0</v>
      </c>
      <c r="S45" s="99">
        <f t="shared" si="0"/>
        <v>0</v>
      </c>
      <c r="T45" s="79" t="s">
        <v>181</v>
      </c>
      <c r="U45" s="79" t="s">
        <v>128</v>
      </c>
      <c r="V45" s="80">
        <v>12786000</v>
      </c>
      <c r="W45" s="109">
        <v>0</v>
      </c>
      <c r="X45" s="99">
        <f t="shared" si="1"/>
        <v>0</v>
      </c>
      <c r="Y45" s="80"/>
      <c r="Z45" s="80"/>
      <c r="AA45" s="109" t="s">
        <v>216</v>
      </c>
      <c r="AB45" s="155" t="s">
        <v>134</v>
      </c>
      <c r="AC45" s="251"/>
      <c r="AD45" s="251"/>
      <c r="AE45" s="251"/>
      <c r="AF45" s="251"/>
      <c r="AG45" s="96"/>
      <c r="AH45" s="96"/>
      <c r="AI45" s="96"/>
      <c r="AJ45" s="96"/>
    </row>
    <row r="46" spans="1:36" s="74" customFormat="1" ht="84" customHeight="1">
      <c r="A46" s="87" t="s">
        <v>80</v>
      </c>
      <c r="B46" s="56" t="s">
        <v>41</v>
      </c>
      <c r="C46" s="55" t="s">
        <v>81</v>
      </c>
      <c r="D46" s="56" t="s">
        <v>82</v>
      </c>
      <c r="E46" s="57" t="s">
        <v>47</v>
      </c>
      <c r="F46" s="58">
        <v>0.4</v>
      </c>
      <c r="G46" s="71" t="s">
        <v>83</v>
      </c>
      <c r="H46" s="71" t="s">
        <v>86</v>
      </c>
      <c r="I46" s="71" t="s">
        <v>87</v>
      </c>
      <c r="J46" s="55">
        <v>0</v>
      </c>
      <c r="K46" s="73">
        <v>4</v>
      </c>
      <c r="L46" s="78">
        <v>2020630010079</v>
      </c>
      <c r="M46" s="79" t="s">
        <v>96</v>
      </c>
      <c r="N46" s="79" t="s">
        <v>99</v>
      </c>
      <c r="O46" s="79" t="s">
        <v>184</v>
      </c>
      <c r="P46" s="79">
        <v>0</v>
      </c>
      <c r="Q46" s="79">
        <v>1</v>
      </c>
      <c r="R46" s="113">
        <v>1</v>
      </c>
      <c r="S46" s="99">
        <f t="shared" si="0"/>
        <v>1</v>
      </c>
      <c r="T46" s="79" t="s">
        <v>181</v>
      </c>
      <c r="U46" s="79" t="s">
        <v>128</v>
      </c>
      <c r="V46" s="80">
        <v>20000000</v>
      </c>
      <c r="W46" s="109">
        <v>10000000</v>
      </c>
      <c r="X46" s="99">
        <f t="shared" si="1"/>
        <v>0.5</v>
      </c>
      <c r="Y46" s="115">
        <v>300000</v>
      </c>
      <c r="Z46" s="80" t="s">
        <v>213</v>
      </c>
      <c r="AA46" s="80" t="s">
        <v>242</v>
      </c>
      <c r="AB46" s="155" t="s">
        <v>134</v>
      </c>
      <c r="AC46" s="251"/>
      <c r="AD46" s="251"/>
      <c r="AE46" s="251"/>
      <c r="AF46" s="251"/>
      <c r="AG46" s="96"/>
      <c r="AH46" s="96"/>
      <c r="AI46" s="96"/>
      <c r="AJ46" s="96"/>
    </row>
    <row r="47" spans="1:36" s="75" customFormat="1" ht="84" customHeight="1" thickBot="1">
      <c r="A47" s="156" t="s">
        <v>80</v>
      </c>
      <c r="B47" s="157" t="s">
        <v>41</v>
      </c>
      <c r="C47" s="158" t="s">
        <v>81</v>
      </c>
      <c r="D47" s="157" t="s">
        <v>82</v>
      </c>
      <c r="E47" s="159" t="s">
        <v>47</v>
      </c>
      <c r="F47" s="160">
        <v>0.4</v>
      </c>
      <c r="G47" s="161" t="s">
        <v>83</v>
      </c>
      <c r="H47" s="161" t="s">
        <v>88</v>
      </c>
      <c r="I47" s="161" t="s">
        <v>89</v>
      </c>
      <c r="J47" s="158">
        <v>48</v>
      </c>
      <c r="K47" s="162">
        <v>48</v>
      </c>
      <c r="L47" s="163">
        <v>2020630010079</v>
      </c>
      <c r="M47" s="164" t="s">
        <v>96</v>
      </c>
      <c r="N47" s="164" t="s">
        <v>99</v>
      </c>
      <c r="O47" s="164" t="s">
        <v>185</v>
      </c>
      <c r="P47" s="164">
        <v>12</v>
      </c>
      <c r="Q47" s="164">
        <v>12</v>
      </c>
      <c r="R47" s="165">
        <v>0</v>
      </c>
      <c r="S47" s="166">
        <f t="shared" si="0"/>
        <v>0</v>
      </c>
      <c r="T47" s="164" t="s">
        <v>186</v>
      </c>
      <c r="U47" s="164" t="s">
        <v>128</v>
      </c>
      <c r="V47" s="167">
        <f>687295000-19967976</f>
        <v>667327024</v>
      </c>
      <c r="W47" s="168">
        <v>0</v>
      </c>
      <c r="X47" s="166">
        <f t="shared" si="1"/>
        <v>0</v>
      </c>
      <c r="Y47" s="167"/>
      <c r="Z47" s="167"/>
      <c r="AA47" s="167" t="s">
        <v>243</v>
      </c>
      <c r="AB47" s="169" t="s">
        <v>134</v>
      </c>
      <c r="AC47" s="98"/>
      <c r="AD47" s="98"/>
      <c r="AE47" s="98"/>
      <c r="AF47" s="98"/>
      <c r="AG47" s="98"/>
      <c r="AH47" s="98"/>
      <c r="AI47" s="98"/>
      <c r="AJ47" s="98"/>
    </row>
    <row r="48" spans="1:36" s="75" customFormat="1" ht="12.75" hidden="1">
      <c r="A48" s="100"/>
      <c r="B48" s="101"/>
      <c r="C48" s="102"/>
      <c r="D48" s="101"/>
      <c r="E48" s="102"/>
      <c r="F48" s="103"/>
      <c r="G48" s="104"/>
      <c r="H48" s="104"/>
      <c r="I48" s="104"/>
      <c r="J48" s="102"/>
      <c r="K48" s="102"/>
      <c r="L48" s="105"/>
      <c r="M48" s="5"/>
      <c r="N48" s="5"/>
      <c r="O48" s="5"/>
      <c r="P48" s="5"/>
      <c r="Q48" s="5"/>
      <c r="R48" s="5"/>
      <c r="S48" s="106">
        <v>0</v>
      </c>
      <c r="T48" s="5"/>
      <c r="U48" s="5"/>
      <c r="V48" s="107"/>
      <c r="W48" s="107"/>
      <c r="X48" s="106">
        <v>0</v>
      </c>
      <c r="Y48" s="107"/>
      <c r="Z48" s="107"/>
      <c r="AA48" s="107"/>
      <c r="AB48" s="5"/>
      <c r="AC48" s="98"/>
      <c r="AD48" s="98"/>
      <c r="AE48" s="98"/>
      <c r="AF48" s="98"/>
      <c r="AG48" s="98"/>
      <c r="AH48" s="98"/>
      <c r="AI48" s="98"/>
      <c r="AJ48" s="98"/>
    </row>
    <row r="49" spans="1:36" s="75" customFormat="1" ht="12.75" hidden="1">
      <c r="A49" s="100"/>
      <c r="B49" s="101"/>
      <c r="C49" s="102"/>
      <c r="D49" s="101"/>
      <c r="E49" s="102"/>
      <c r="F49" s="103"/>
      <c r="G49" s="104"/>
      <c r="H49" s="104"/>
      <c r="I49" s="104"/>
      <c r="J49" s="102"/>
      <c r="K49" s="102"/>
      <c r="L49" s="105"/>
      <c r="M49" s="5"/>
      <c r="N49" s="5"/>
      <c r="O49" s="5"/>
      <c r="P49" s="5"/>
      <c r="Q49" s="5"/>
      <c r="R49" s="5"/>
      <c r="S49" s="106">
        <v>1</v>
      </c>
      <c r="T49" s="5"/>
      <c r="U49" s="5"/>
      <c r="V49" s="107"/>
      <c r="W49" s="107"/>
      <c r="X49" s="106">
        <v>1</v>
      </c>
      <c r="Y49" s="107"/>
      <c r="Z49" s="107"/>
      <c r="AA49" s="107"/>
      <c r="AB49" s="5"/>
      <c r="AC49" s="98"/>
      <c r="AD49" s="98"/>
      <c r="AE49" s="98"/>
      <c r="AF49" s="98"/>
      <c r="AG49" s="98"/>
      <c r="AH49" s="98"/>
      <c r="AI49" s="98"/>
      <c r="AJ49" s="98"/>
    </row>
    <row r="50" spans="1:28" ht="15" customHeight="1">
      <c r="A50" s="252" t="s">
        <v>14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4">
        <f>+SUM(V12:V47)</f>
        <v>4012162339</v>
      </c>
      <c r="W50" s="254">
        <f>SUM(W12:W47)</f>
        <v>1348569652</v>
      </c>
      <c r="X50" s="266">
        <f>W50/V50</f>
        <v>0.3361204104059559</v>
      </c>
      <c r="Y50" s="144"/>
      <c r="Z50" s="144"/>
      <c r="AA50" s="144"/>
      <c r="AB50" s="145"/>
    </row>
    <row r="51" spans="1:28" ht="13.5" thickBot="1">
      <c r="A51" s="175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9"/>
      <c r="W51" s="179"/>
      <c r="X51" s="267"/>
      <c r="Y51" s="90"/>
      <c r="Z51" s="90"/>
      <c r="AA51" s="90"/>
      <c r="AB51" s="16"/>
    </row>
    <row r="52" spans="1:28" ht="12">
      <c r="A52" s="138"/>
      <c r="B52" s="139"/>
      <c r="C52" s="140"/>
      <c r="D52" s="139"/>
      <c r="E52" s="140"/>
      <c r="F52" s="139"/>
      <c r="G52" s="140"/>
      <c r="H52" s="139"/>
      <c r="I52" s="140"/>
      <c r="J52" s="140"/>
      <c r="K52" s="139"/>
      <c r="L52" s="141"/>
      <c r="M52" s="139"/>
      <c r="N52" s="142"/>
      <c r="O52" s="142"/>
      <c r="P52" s="142"/>
      <c r="Q52" s="142"/>
      <c r="R52" s="142"/>
      <c r="S52" s="142"/>
      <c r="T52" s="142"/>
      <c r="U52" s="142"/>
      <c r="V52" s="143"/>
      <c r="W52" s="143"/>
      <c r="X52" s="143"/>
      <c r="Y52" s="143"/>
      <c r="Z52" s="143"/>
      <c r="AA52" s="143"/>
      <c r="AB52" s="118"/>
    </row>
    <row r="53" spans="1:28" ht="42.75" customHeight="1">
      <c r="A53" s="10"/>
      <c r="B53" s="8"/>
      <c r="C53" s="12"/>
      <c r="D53" s="8"/>
      <c r="E53" s="11"/>
      <c r="F53" s="8"/>
      <c r="G53" s="5"/>
      <c r="H53" s="5"/>
      <c r="I53" s="5"/>
      <c r="J53" s="183" t="s">
        <v>12</v>
      </c>
      <c r="K53" s="183"/>
      <c r="L53" s="183"/>
      <c r="M53" s="12"/>
      <c r="N53" s="12"/>
      <c r="O53" s="183" t="s">
        <v>10</v>
      </c>
      <c r="P53" s="183"/>
      <c r="Q53" s="183"/>
      <c r="R53" s="77"/>
      <c r="S53" s="77"/>
      <c r="T53" s="180"/>
      <c r="U53" s="181"/>
      <c r="V53" s="181"/>
      <c r="W53" s="181"/>
      <c r="X53" s="181"/>
      <c r="Y53" s="181"/>
      <c r="Z53" s="181"/>
      <c r="AA53" s="181"/>
      <c r="AB53" s="182"/>
    </row>
    <row r="54" spans="1:28" ht="13.5">
      <c r="A54" s="10"/>
      <c r="B54" s="8"/>
      <c r="C54" s="12"/>
      <c r="D54" s="8"/>
      <c r="E54" s="11"/>
      <c r="F54" s="8"/>
      <c r="G54" s="5"/>
      <c r="H54" s="5"/>
      <c r="I54" s="5"/>
      <c r="J54" s="11"/>
      <c r="K54" s="8"/>
      <c r="L54" s="65"/>
      <c r="M54" s="8"/>
      <c r="N54" s="8"/>
      <c r="O54" s="12"/>
      <c r="P54" s="11"/>
      <c r="Q54" s="5"/>
      <c r="R54" s="5"/>
      <c r="S54" s="5"/>
      <c r="T54" s="5"/>
      <c r="U54" s="5"/>
      <c r="V54" s="19"/>
      <c r="W54" s="19"/>
      <c r="X54" s="19"/>
      <c r="Y54" s="19"/>
      <c r="Z54" s="19"/>
      <c r="AA54" s="19"/>
      <c r="AB54" s="13"/>
    </row>
    <row r="55" spans="1:28" ht="13.5">
      <c r="A55" s="10"/>
      <c r="B55" s="8"/>
      <c r="C55" s="12"/>
      <c r="D55" s="8"/>
      <c r="E55" s="11"/>
      <c r="F55" s="8"/>
      <c r="G55" s="5"/>
      <c r="H55" s="5"/>
      <c r="I55" s="5"/>
      <c r="J55" s="11"/>
      <c r="K55" s="8"/>
      <c r="L55" s="65"/>
      <c r="M55" s="8"/>
      <c r="N55" s="8"/>
      <c r="O55" s="12"/>
      <c r="P55" s="11"/>
      <c r="Q55" s="11"/>
      <c r="R55" s="11"/>
      <c r="S55" s="11"/>
      <c r="T55" s="11"/>
      <c r="U55" s="11"/>
      <c r="V55" s="19"/>
      <c r="W55" s="19"/>
      <c r="X55" s="19"/>
      <c r="Y55" s="19"/>
      <c r="Z55" s="19"/>
      <c r="AA55" s="19"/>
      <c r="AB55" s="14"/>
    </row>
    <row r="56" spans="1:28" ht="12">
      <c r="A56" s="10"/>
      <c r="B56" s="8"/>
      <c r="C56" s="11"/>
      <c r="D56" s="8"/>
      <c r="E56" s="11"/>
      <c r="F56" s="8"/>
      <c r="G56" s="5"/>
      <c r="H56" s="5"/>
      <c r="I56" s="5"/>
      <c r="J56" s="11"/>
      <c r="K56" s="8"/>
      <c r="L56" s="65"/>
      <c r="M56" s="8"/>
      <c r="N56" s="8"/>
      <c r="O56" s="11"/>
      <c r="P56" s="11"/>
      <c r="Q56" s="11"/>
      <c r="R56" s="11"/>
      <c r="S56" s="11"/>
      <c r="T56" s="11"/>
      <c r="U56" s="11"/>
      <c r="V56" s="18"/>
      <c r="W56" s="18"/>
      <c r="X56" s="18"/>
      <c r="Y56" s="18"/>
      <c r="Z56" s="18"/>
      <c r="AA56" s="18"/>
      <c r="AB56" s="14"/>
    </row>
    <row r="57" spans="1:28" ht="14.25" customHeight="1" thickBot="1">
      <c r="A57" s="10"/>
      <c r="B57" s="8"/>
      <c r="C57" s="12"/>
      <c r="D57" s="8"/>
      <c r="E57" s="11"/>
      <c r="F57" s="8"/>
      <c r="G57" s="5"/>
      <c r="H57" s="5"/>
      <c r="I57" s="5"/>
      <c r="J57" s="28"/>
      <c r="K57" s="28"/>
      <c r="L57" s="66"/>
      <c r="M57" s="8"/>
      <c r="N57" s="8"/>
      <c r="O57" s="28"/>
      <c r="P57" s="28"/>
      <c r="Q57" s="11"/>
      <c r="R57" s="11"/>
      <c r="S57" s="11"/>
      <c r="T57" s="11"/>
      <c r="U57" s="11"/>
      <c r="V57" s="19"/>
      <c r="W57" s="19"/>
      <c r="X57" s="19"/>
      <c r="Y57" s="19"/>
      <c r="Z57" s="19"/>
      <c r="AA57" s="19"/>
      <c r="AB57" s="14"/>
    </row>
    <row r="58" spans="1:28" ht="25.5" customHeight="1">
      <c r="A58" s="10"/>
      <c r="B58" s="8"/>
      <c r="C58" s="15"/>
      <c r="D58" s="8"/>
      <c r="E58" s="11"/>
      <c r="F58" s="8"/>
      <c r="G58" s="5"/>
      <c r="H58" s="5"/>
      <c r="I58" s="5"/>
      <c r="J58" s="177" t="s">
        <v>130</v>
      </c>
      <c r="K58" s="177"/>
      <c r="L58" s="177"/>
      <c r="M58" s="22"/>
      <c r="N58" s="22"/>
      <c r="O58" s="177" t="s">
        <v>165</v>
      </c>
      <c r="P58" s="177"/>
      <c r="Q58" s="177"/>
      <c r="R58" s="76"/>
      <c r="S58" s="76"/>
      <c r="T58" s="11"/>
      <c r="U58" s="11"/>
      <c r="V58" s="19"/>
      <c r="W58" s="19"/>
      <c r="X58" s="19"/>
      <c r="Y58" s="19"/>
      <c r="Z58" s="19"/>
      <c r="AA58" s="19"/>
      <c r="AB58" s="14"/>
    </row>
    <row r="59" spans="1:28" ht="27.75" customHeight="1">
      <c r="A59" s="10"/>
      <c r="B59" s="8"/>
      <c r="C59" s="15"/>
      <c r="D59" s="8"/>
      <c r="E59" s="11"/>
      <c r="F59" s="8"/>
      <c r="G59" s="5"/>
      <c r="H59" s="5"/>
      <c r="I59" s="5"/>
      <c r="J59" s="11" t="s">
        <v>13</v>
      </c>
      <c r="K59" s="8"/>
      <c r="L59" s="67"/>
      <c r="M59" s="22"/>
      <c r="N59" s="22"/>
      <c r="O59" s="11" t="s">
        <v>139</v>
      </c>
      <c r="P59" s="8"/>
      <c r="Q59" s="11"/>
      <c r="R59" s="11"/>
      <c r="S59" s="11"/>
      <c r="T59" s="11"/>
      <c r="U59" s="11"/>
      <c r="V59" s="19"/>
      <c r="W59" s="19"/>
      <c r="X59" s="19"/>
      <c r="Y59" s="19"/>
      <c r="Z59" s="19"/>
      <c r="AA59" s="19"/>
      <c r="AB59" s="14"/>
    </row>
    <row r="60" spans="1:28" ht="13.5">
      <c r="A60" s="10"/>
      <c r="B60" s="8"/>
      <c r="C60" s="11"/>
      <c r="D60" s="8"/>
      <c r="E60" s="11"/>
      <c r="F60" s="8"/>
      <c r="G60" s="11"/>
      <c r="H60" s="8"/>
      <c r="I60" s="11"/>
      <c r="J60" s="11"/>
      <c r="K60" s="8"/>
      <c r="L60" s="68"/>
      <c r="M60" s="8"/>
      <c r="N60" s="11"/>
      <c r="O60" s="11"/>
      <c r="P60" s="11"/>
      <c r="Q60" s="11"/>
      <c r="R60" s="11"/>
      <c r="S60" s="11"/>
      <c r="T60" s="11"/>
      <c r="U60" s="11"/>
      <c r="V60" s="19"/>
      <c r="W60" s="19"/>
      <c r="X60" s="19"/>
      <c r="Y60" s="19"/>
      <c r="Z60" s="19"/>
      <c r="AA60" s="19"/>
      <c r="AB60" s="14"/>
    </row>
    <row r="61" spans="1:28" ht="13.5">
      <c r="A61" s="10"/>
      <c r="B61" s="8"/>
      <c r="C61" s="11"/>
      <c r="D61" s="8"/>
      <c r="E61" s="11"/>
      <c r="F61" s="8"/>
      <c r="G61" s="11"/>
      <c r="H61" s="8"/>
      <c r="I61" s="11"/>
      <c r="J61" s="11"/>
      <c r="K61" s="8"/>
      <c r="L61" s="68"/>
      <c r="M61" s="8"/>
      <c r="N61" s="11"/>
      <c r="O61" s="11"/>
      <c r="P61" s="11"/>
      <c r="Q61" s="11"/>
      <c r="R61" s="11"/>
      <c r="S61" s="11"/>
      <c r="T61" s="11"/>
      <c r="U61" s="11"/>
      <c r="V61" s="19"/>
      <c r="W61" s="19"/>
      <c r="X61" s="19"/>
      <c r="Y61" s="19"/>
      <c r="Z61" s="19"/>
      <c r="AA61" s="19"/>
      <c r="AB61" s="14"/>
    </row>
    <row r="62" spans="1:28" ht="31.5" customHeight="1" thickBot="1">
      <c r="A62" s="170" t="s">
        <v>15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2"/>
    </row>
  </sheetData>
  <sheetProtection/>
  <protectedRanges>
    <protectedRange sqref="Y12:AA47" name="Rango3"/>
    <protectedRange sqref="V12:W47" name="Rango2"/>
    <protectedRange sqref="R12:R47" name="Rango1"/>
  </protectedRanges>
  <mergeCells count="70">
    <mergeCell ref="E10:E11"/>
    <mergeCell ref="F10:F11"/>
    <mergeCell ref="Z10:Z11"/>
    <mergeCell ref="AB10:AB11"/>
    <mergeCell ref="W50:W51"/>
    <mergeCell ref="X50:X51"/>
    <mergeCell ref="A9:A11"/>
    <mergeCell ref="B9:B11"/>
    <mergeCell ref="C9:C11"/>
    <mergeCell ref="H9:H11"/>
    <mergeCell ref="D10:D11"/>
    <mergeCell ref="L8:N8"/>
    <mergeCell ref="AA10:AA11"/>
    <mergeCell ref="N10:N11"/>
    <mergeCell ref="O10:O11"/>
    <mergeCell ref="P10:P11"/>
    <mergeCell ref="Q10:Q11"/>
    <mergeCell ref="W10:W11"/>
    <mergeCell ref="Y10:Y11"/>
    <mergeCell ref="O8:Q8"/>
    <mergeCell ref="G9:G11"/>
    <mergeCell ref="K10:K11"/>
    <mergeCell ref="J10:J11"/>
    <mergeCell ref="I10:I11"/>
    <mergeCell ref="R8:S8"/>
    <mergeCell ref="T8:X8"/>
    <mergeCell ref="I9:K9"/>
    <mergeCell ref="L10:L11"/>
    <mergeCell ref="M10:M11"/>
    <mergeCell ref="R10:R11"/>
    <mergeCell ref="T10:T11"/>
    <mergeCell ref="U10:U11"/>
    <mergeCell ref="V10:V11"/>
    <mergeCell ref="A62:AB62"/>
    <mergeCell ref="AC35:AF35"/>
    <mergeCell ref="AC46:AF46"/>
    <mergeCell ref="A50:U51"/>
    <mergeCell ref="V50:V51"/>
    <mergeCell ref="J53:L53"/>
    <mergeCell ref="O53:Q53"/>
    <mergeCell ref="T53:AB53"/>
    <mergeCell ref="AC31:AG31"/>
    <mergeCell ref="AC32:AG32"/>
    <mergeCell ref="AC33:AG33"/>
    <mergeCell ref="AC34:AF34"/>
    <mergeCell ref="J58:L58"/>
    <mergeCell ref="O58:Q58"/>
    <mergeCell ref="AC36:AF36"/>
    <mergeCell ref="AC37:AF37"/>
    <mergeCell ref="AC45:AF45"/>
    <mergeCell ref="N5:AB5"/>
    <mergeCell ref="AC5:AI5"/>
    <mergeCell ref="D9:F9"/>
    <mergeCell ref="A1:B4"/>
    <mergeCell ref="A5:G5"/>
    <mergeCell ref="C3:AA3"/>
    <mergeCell ref="C4:AA4"/>
    <mergeCell ref="C1:AA1"/>
    <mergeCell ref="Y8:Z8"/>
    <mergeCell ref="A8:K8"/>
    <mergeCell ref="A6:J6"/>
    <mergeCell ref="L6:AB6"/>
    <mergeCell ref="AC6:AI6"/>
    <mergeCell ref="A7:G7"/>
    <mergeCell ref="AC7:AI7"/>
    <mergeCell ref="AC1:AD4"/>
    <mergeCell ref="AE1:AI1"/>
    <mergeCell ref="AE3:AI3"/>
    <mergeCell ref="AE4:AI4"/>
    <mergeCell ref="H5:M5"/>
  </mergeCells>
  <conditionalFormatting sqref="S12:S49">
    <cfRule type="colorScale" priority="3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X48:X49">
    <cfRule type="colorScale" priority="2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X12:X49">
    <cfRule type="colorScale" priority="1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511811023622047" right="0.708661417322835" top="0.551181102362205" bottom="0.551181102362205" header="0.275590551181102" footer="0.47244094488189"/>
  <pageSetup fitToHeight="0" fitToWidth="1" horizontalDpi="600" verticalDpi="600" orientation="landscape" paperSize="5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="60" zoomScaleNormal="60" zoomScalePageLayoutView="0" workbookViewId="0" topLeftCell="L17">
      <selection activeCell="O21" sqref="O21:U21"/>
    </sheetView>
  </sheetViews>
  <sheetFormatPr defaultColWidth="11.421875" defaultRowHeight="12.75"/>
  <cols>
    <col min="1" max="1" width="27.00390625" style="6" hidden="1" customWidth="1"/>
    <col min="2" max="2" width="30.7109375" style="6" hidden="1" customWidth="1"/>
    <col min="3" max="3" width="19.421875" style="6" hidden="1" customWidth="1"/>
    <col min="4" max="4" width="40.7109375" style="6" hidden="1" customWidth="1"/>
    <col min="5" max="5" width="12.7109375" style="6" hidden="1" customWidth="1"/>
    <col min="6" max="6" width="15.7109375" style="6" hidden="1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3.421875" style="69" customWidth="1"/>
    <col min="13" max="13" width="20.140625" style="6" customWidth="1"/>
    <col min="14" max="14" width="20.421875" style="9" customWidth="1"/>
    <col min="15" max="15" width="38.421875" style="9" customWidth="1"/>
    <col min="16" max="16" width="15.7109375" style="9" customWidth="1"/>
    <col min="17" max="17" width="24.28125" style="9" customWidth="1"/>
    <col min="18" max="18" width="20.28125" style="9" customWidth="1"/>
    <col min="19" max="19" width="17.00390625" style="9" customWidth="1"/>
    <col min="20" max="20" width="22.57421875" style="20" customWidth="1"/>
    <col min="21" max="21" width="25.28125" style="6" customWidth="1"/>
    <col min="22" max="26" width="18.57421875" style="2" customWidth="1"/>
    <col min="27" max="16384" width="11.421875" style="2" customWidth="1"/>
  </cols>
  <sheetData>
    <row r="1" spans="1:21" ht="22.5" customHeight="1">
      <c r="A1" s="184"/>
      <c r="B1" s="185"/>
      <c r="C1" s="190" t="s">
        <v>5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2"/>
      <c r="U1" s="37" t="s">
        <v>16</v>
      </c>
    </row>
    <row r="2" spans="1:21" ht="25.5" customHeight="1">
      <c r="A2" s="186"/>
      <c r="B2" s="187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186"/>
      <c r="B3" s="187"/>
      <c r="C3" s="186" t="s">
        <v>2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87"/>
      <c r="U3" s="38" t="s">
        <v>38</v>
      </c>
    </row>
    <row r="4" spans="1:21" ht="27.75" customHeight="1" thickBot="1">
      <c r="A4" s="188"/>
      <c r="B4" s="189"/>
      <c r="C4" s="188" t="s">
        <v>3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89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203" t="s">
        <v>39</v>
      </c>
      <c r="B6" s="204"/>
      <c r="C6" s="204"/>
      <c r="D6" s="204"/>
      <c r="E6" s="204"/>
      <c r="F6" s="204"/>
      <c r="G6" s="204"/>
      <c r="H6" s="204"/>
      <c r="I6" s="204"/>
      <c r="J6" s="204"/>
      <c r="K6" s="205"/>
      <c r="L6" s="200" t="s">
        <v>140</v>
      </c>
      <c r="M6" s="201"/>
      <c r="N6" s="201"/>
      <c r="O6" s="201"/>
      <c r="P6" s="201"/>
      <c r="Q6" s="201"/>
      <c r="R6" s="201"/>
      <c r="S6" s="201"/>
      <c r="T6" s="201"/>
      <c r="U6" s="202"/>
    </row>
    <row r="7" spans="1:21" s="3" customFormat="1" ht="9" customHeight="1" thickBot="1">
      <c r="A7" s="193"/>
      <c r="B7" s="193"/>
      <c r="C7" s="193"/>
      <c r="D7" s="193"/>
      <c r="E7" s="193"/>
      <c r="F7" s="193"/>
      <c r="G7" s="193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210" t="s">
        <v>32</v>
      </c>
      <c r="B8" s="211"/>
      <c r="C8" s="211"/>
      <c r="D8" s="211"/>
      <c r="E8" s="211"/>
      <c r="F8" s="211"/>
      <c r="G8" s="211"/>
      <c r="H8" s="211"/>
      <c r="I8" s="211"/>
      <c r="J8" s="211"/>
      <c r="K8" s="212"/>
      <c r="L8" s="201" t="s">
        <v>17</v>
      </c>
      <c r="M8" s="201"/>
      <c r="N8" s="202"/>
      <c r="O8" s="200" t="s">
        <v>33</v>
      </c>
      <c r="P8" s="201"/>
      <c r="Q8" s="202"/>
      <c r="R8" s="200" t="s">
        <v>18</v>
      </c>
      <c r="S8" s="201"/>
      <c r="T8" s="202"/>
      <c r="U8" s="25" t="s">
        <v>19</v>
      </c>
    </row>
    <row r="9" spans="1:21" s="4" customFormat="1" ht="24" customHeight="1" thickBot="1">
      <c r="A9" s="216" t="s">
        <v>20</v>
      </c>
      <c r="B9" s="195" t="s">
        <v>21</v>
      </c>
      <c r="C9" s="195" t="s">
        <v>22</v>
      </c>
      <c r="D9" s="197" t="s">
        <v>23</v>
      </c>
      <c r="E9" s="198"/>
      <c r="F9" s="199"/>
      <c r="G9" s="195" t="s">
        <v>24</v>
      </c>
      <c r="H9" s="195" t="s">
        <v>25</v>
      </c>
      <c r="I9" s="197" t="s">
        <v>26</v>
      </c>
      <c r="J9" s="198"/>
      <c r="K9" s="215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85.5" customHeight="1" thickBot="1">
      <c r="A10" s="217"/>
      <c r="B10" s="196"/>
      <c r="C10" s="196"/>
      <c r="D10" s="33" t="s">
        <v>27</v>
      </c>
      <c r="E10" s="33" t="s">
        <v>28</v>
      </c>
      <c r="F10" s="33" t="s">
        <v>29</v>
      </c>
      <c r="G10" s="196"/>
      <c r="H10" s="196"/>
      <c r="I10" s="33" t="s">
        <v>27</v>
      </c>
      <c r="J10" s="33" t="s">
        <v>30</v>
      </c>
      <c r="K10" s="42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1" customFormat="1" ht="51.75" customHeight="1" thickBot="1">
      <c r="A11" s="43" t="s">
        <v>40</v>
      </c>
      <c r="B11" s="44" t="s">
        <v>41</v>
      </c>
      <c r="C11" s="45">
        <v>11</v>
      </c>
      <c r="D11" s="46" t="s">
        <v>42</v>
      </c>
      <c r="E11" s="45">
        <v>2</v>
      </c>
      <c r="F11" s="45">
        <v>3</v>
      </c>
      <c r="G11" s="46" t="s">
        <v>43</v>
      </c>
      <c r="H11" s="46" t="s">
        <v>44</v>
      </c>
      <c r="I11" s="46" t="s">
        <v>45</v>
      </c>
      <c r="J11" s="45">
        <v>2</v>
      </c>
      <c r="K11" s="47">
        <v>3</v>
      </c>
      <c r="L11" s="70">
        <v>2020630010100</v>
      </c>
      <c r="M11" s="34" t="s">
        <v>90</v>
      </c>
      <c r="N11" s="34" t="s">
        <v>43</v>
      </c>
      <c r="O11" s="34" t="s">
        <v>131</v>
      </c>
      <c r="P11" s="34">
        <v>3</v>
      </c>
      <c r="Q11" s="34">
        <v>1</v>
      </c>
      <c r="R11" s="34" t="s">
        <v>119</v>
      </c>
      <c r="S11" s="34" t="s">
        <v>107</v>
      </c>
      <c r="T11" s="36">
        <v>10000000</v>
      </c>
      <c r="U11" s="35" t="s">
        <v>134</v>
      </c>
    </row>
    <row r="12" spans="1:21" s="1" customFormat="1" ht="51.75" customHeight="1" thickBot="1">
      <c r="A12" s="43" t="s">
        <v>40</v>
      </c>
      <c r="B12" s="44" t="s">
        <v>41</v>
      </c>
      <c r="C12" s="45">
        <v>11</v>
      </c>
      <c r="D12" s="46" t="s">
        <v>42</v>
      </c>
      <c r="E12" s="45">
        <v>2</v>
      </c>
      <c r="F12" s="45">
        <v>3</v>
      </c>
      <c r="G12" s="46" t="s">
        <v>43</v>
      </c>
      <c r="H12" s="46" t="s">
        <v>44</v>
      </c>
      <c r="I12" s="46" t="s">
        <v>45</v>
      </c>
      <c r="J12" s="45">
        <v>2</v>
      </c>
      <c r="K12" s="47">
        <v>3</v>
      </c>
      <c r="L12" s="70">
        <v>2020630010100</v>
      </c>
      <c r="M12" s="34" t="s">
        <v>90</v>
      </c>
      <c r="N12" s="34" t="s">
        <v>43</v>
      </c>
      <c r="O12" s="34" t="s">
        <v>132</v>
      </c>
      <c r="P12" s="34">
        <v>3</v>
      </c>
      <c r="Q12" s="34">
        <v>1</v>
      </c>
      <c r="R12" s="34" t="s">
        <v>119</v>
      </c>
      <c r="S12" s="34" t="s">
        <v>107</v>
      </c>
      <c r="T12" s="36">
        <v>15000000</v>
      </c>
      <c r="U12" s="35" t="s">
        <v>134</v>
      </c>
    </row>
    <row r="13" spans="1:21" s="1" customFormat="1" ht="51.75" customHeight="1" thickBot="1">
      <c r="A13" s="43" t="s">
        <v>40</v>
      </c>
      <c r="B13" s="44" t="s">
        <v>41</v>
      </c>
      <c r="C13" s="45">
        <v>11</v>
      </c>
      <c r="D13" s="46" t="s">
        <v>42</v>
      </c>
      <c r="E13" s="45">
        <v>2</v>
      </c>
      <c r="F13" s="45">
        <v>3</v>
      </c>
      <c r="G13" s="46" t="s">
        <v>43</v>
      </c>
      <c r="H13" s="46" t="s">
        <v>44</v>
      </c>
      <c r="I13" s="46" t="s">
        <v>45</v>
      </c>
      <c r="J13" s="45">
        <v>2</v>
      </c>
      <c r="K13" s="47">
        <v>3</v>
      </c>
      <c r="L13" s="70">
        <v>2020630010100</v>
      </c>
      <c r="M13" s="34" t="s">
        <v>90</v>
      </c>
      <c r="N13" s="34" t="s">
        <v>43</v>
      </c>
      <c r="O13" s="34" t="s">
        <v>133</v>
      </c>
      <c r="P13" s="34">
        <v>3</v>
      </c>
      <c r="Q13" s="34">
        <v>1</v>
      </c>
      <c r="R13" s="34" t="s">
        <v>119</v>
      </c>
      <c r="S13" s="34" t="s">
        <v>107</v>
      </c>
      <c r="T13" s="36">
        <v>15000000</v>
      </c>
      <c r="U13" s="35" t="s">
        <v>134</v>
      </c>
    </row>
    <row r="14" spans="1:21" s="1" customFormat="1" ht="109.5" customHeight="1" thickBot="1">
      <c r="A14" s="43" t="s">
        <v>40</v>
      </c>
      <c r="B14" s="44" t="s">
        <v>41</v>
      </c>
      <c r="C14" s="45">
        <v>11</v>
      </c>
      <c r="D14" s="48" t="s">
        <v>46</v>
      </c>
      <c r="E14" s="49" t="s">
        <v>47</v>
      </c>
      <c r="F14" s="50">
        <v>14000</v>
      </c>
      <c r="G14" s="46" t="s">
        <v>48</v>
      </c>
      <c r="H14" s="46" t="s">
        <v>49</v>
      </c>
      <c r="I14" s="46" t="s">
        <v>50</v>
      </c>
      <c r="J14" s="45">
        <v>0</v>
      </c>
      <c r="K14" s="47">
        <v>400</v>
      </c>
      <c r="L14" s="70">
        <v>2020630010098</v>
      </c>
      <c r="M14" s="24" t="s">
        <v>91</v>
      </c>
      <c r="N14" s="24" t="s">
        <v>97</v>
      </c>
      <c r="O14" s="24" t="s">
        <v>106</v>
      </c>
      <c r="P14" s="24">
        <v>0</v>
      </c>
      <c r="Q14" s="34">
        <v>2</v>
      </c>
      <c r="R14" s="34" t="s">
        <v>122</v>
      </c>
      <c r="S14" s="24" t="s">
        <v>117</v>
      </c>
      <c r="T14" s="36">
        <v>20000000</v>
      </c>
      <c r="U14" s="35" t="s">
        <v>134</v>
      </c>
    </row>
    <row r="15" spans="1:21" s="1" customFormat="1" ht="109.5" customHeight="1" thickBot="1">
      <c r="A15" s="43" t="s">
        <v>40</v>
      </c>
      <c r="B15" s="44" t="s">
        <v>41</v>
      </c>
      <c r="C15" s="45">
        <v>11</v>
      </c>
      <c r="D15" s="48" t="s">
        <v>46</v>
      </c>
      <c r="E15" s="49" t="s">
        <v>47</v>
      </c>
      <c r="F15" s="50">
        <v>14000</v>
      </c>
      <c r="G15" s="46" t="s">
        <v>48</v>
      </c>
      <c r="H15" s="51" t="s">
        <v>51</v>
      </c>
      <c r="I15" s="46" t="s">
        <v>52</v>
      </c>
      <c r="J15" s="45">
        <v>1</v>
      </c>
      <c r="K15" s="47">
        <v>3</v>
      </c>
      <c r="L15" s="70">
        <v>2020630010098</v>
      </c>
      <c r="M15" s="24" t="s">
        <v>91</v>
      </c>
      <c r="N15" s="24" t="s">
        <v>97</v>
      </c>
      <c r="O15" s="24" t="s">
        <v>111</v>
      </c>
      <c r="P15" s="24">
        <v>5</v>
      </c>
      <c r="Q15" s="34">
        <v>3</v>
      </c>
      <c r="R15" s="34" t="s">
        <v>122</v>
      </c>
      <c r="S15" s="24" t="s">
        <v>117</v>
      </c>
      <c r="T15" s="36">
        <v>60000000</v>
      </c>
      <c r="U15" s="35" t="s">
        <v>134</v>
      </c>
    </row>
    <row r="16" spans="1:21" s="1" customFormat="1" ht="109.5" customHeight="1" thickBot="1">
      <c r="A16" s="43" t="s">
        <v>40</v>
      </c>
      <c r="B16" s="44" t="s">
        <v>41</v>
      </c>
      <c r="C16" s="45">
        <v>11</v>
      </c>
      <c r="D16" s="48" t="s">
        <v>46</v>
      </c>
      <c r="E16" s="49" t="s">
        <v>47</v>
      </c>
      <c r="F16" s="50">
        <v>14000</v>
      </c>
      <c r="G16" s="46" t="s">
        <v>48</v>
      </c>
      <c r="H16" s="46" t="s">
        <v>53</v>
      </c>
      <c r="I16" s="46" t="s">
        <v>54</v>
      </c>
      <c r="J16" s="45">
        <v>0</v>
      </c>
      <c r="K16" s="47">
        <v>400</v>
      </c>
      <c r="L16" s="70">
        <v>2020630010098</v>
      </c>
      <c r="M16" s="24" t="s">
        <v>91</v>
      </c>
      <c r="N16" s="24" t="s">
        <v>97</v>
      </c>
      <c r="O16" s="24" t="s">
        <v>98</v>
      </c>
      <c r="P16" s="24">
        <v>0</v>
      </c>
      <c r="Q16" s="34">
        <v>10</v>
      </c>
      <c r="R16" s="34" t="s">
        <v>122</v>
      </c>
      <c r="S16" s="24" t="s">
        <v>117</v>
      </c>
      <c r="T16" s="36">
        <v>90000000</v>
      </c>
      <c r="U16" s="35" t="s">
        <v>134</v>
      </c>
    </row>
    <row r="17" spans="1:21" s="1" customFormat="1" ht="90" customHeight="1" thickBot="1">
      <c r="A17" s="43" t="s">
        <v>40</v>
      </c>
      <c r="B17" s="44" t="s">
        <v>41</v>
      </c>
      <c r="C17" s="45">
        <v>11</v>
      </c>
      <c r="D17" s="48" t="s">
        <v>55</v>
      </c>
      <c r="E17" s="49" t="s">
        <v>47</v>
      </c>
      <c r="F17" s="52">
        <v>0.8</v>
      </c>
      <c r="G17" s="46" t="s">
        <v>56</v>
      </c>
      <c r="H17" s="46" t="s">
        <v>57</v>
      </c>
      <c r="I17" s="46" t="s">
        <v>58</v>
      </c>
      <c r="J17" s="45">
        <v>1</v>
      </c>
      <c r="K17" s="47">
        <v>3</v>
      </c>
      <c r="L17" s="70">
        <v>2020630010088</v>
      </c>
      <c r="M17" s="24" t="s">
        <v>92</v>
      </c>
      <c r="N17" s="24" t="s">
        <v>102</v>
      </c>
      <c r="O17" s="24" t="s">
        <v>105</v>
      </c>
      <c r="P17" s="24">
        <v>1</v>
      </c>
      <c r="Q17" s="24">
        <v>1</v>
      </c>
      <c r="R17" s="34" t="s">
        <v>121</v>
      </c>
      <c r="S17" s="24" t="s">
        <v>120</v>
      </c>
      <c r="T17" s="36">
        <v>50000000</v>
      </c>
      <c r="U17" s="35" t="s">
        <v>134</v>
      </c>
    </row>
    <row r="18" spans="1:21" s="1" customFormat="1" ht="90" customHeight="1" thickBot="1">
      <c r="A18" s="43" t="s">
        <v>40</v>
      </c>
      <c r="B18" s="44" t="s">
        <v>41</v>
      </c>
      <c r="C18" s="45">
        <v>11</v>
      </c>
      <c r="D18" s="48" t="s">
        <v>55</v>
      </c>
      <c r="E18" s="49" t="s">
        <v>47</v>
      </c>
      <c r="F18" s="52">
        <v>0.8</v>
      </c>
      <c r="G18" s="46" t="s">
        <v>56</v>
      </c>
      <c r="H18" s="46" t="s">
        <v>59</v>
      </c>
      <c r="I18" s="46" t="s">
        <v>60</v>
      </c>
      <c r="J18" s="45">
        <v>20</v>
      </c>
      <c r="K18" s="47">
        <v>24</v>
      </c>
      <c r="L18" s="70">
        <v>2020630010088</v>
      </c>
      <c r="M18" s="24" t="s">
        <v>92</v>
      </c>
      <c r="N18" s="24" t="s">
        <v>102</v>
      </c>
      <c r="O18" s="24" t="s">
        <v>103</v>
      </c>
      <c r="P18" s="24">
        <v>33</v>
      </c>
      <c r="Q18" s="24">
        <v>24</v>
      </c>
      <c r="R18" s="34" t="s">
        <v>121</v>
      </c>
      <c r="S18" s="24" t="s">
        <v>120</v>
      </c>
      <c r="T18" s="36">
        <v>440000000</v>
      </c>
      <c r="U18" s="35" t="s">
        <v>134</v>
      </c>
    </row>
    <row r="19" spans="1:21" s="1" customFormat="1" ht="116.25" customHeight="1" thickBot="1">
      <c r="A19" s="43" t="s">
        <v>40</v>
      </c>
      <c r="B19" s="44" t="s">
        <v>41</v>
      </c>
      <c r="C19" s="45">
        <v>11</v>
      </c>
      <c r="D19" s="48" t="s">
        <v>55</v>
      </c>
      <c r="E19" s="49" t="s">
        <v>47</v>
      </c>
      <c r="F19" s="52">
        <v>0.8</v>
      </c>
      <c r="G19" s="46" t="s">
        <v>56</v>
      </c>
      <c r="H19" s="46" t="s">
        <v>61</v>
      </c>
      <c r="I19" s="46" t="s">
        <v>62</v>
      </c>
      <c r="J19" s="45">
        <v>0</v>
      </c>
      <c r="K19" s="47">
        <v>6</v>
      </c>
      <c r="L19" s="70">
        <v>2020630010088</v>
      </c>
      <c r="M19" s="24" t="s">
        <v>92</v>
      </c>
      <c r="N19" s="24" t="s">
        <v>102</v>
      </c>
      <c r="O19" s="24" t="s">
        <v>104</v>
      </c>
      <c r="P19" s="24">
        <v>0</v>
      </c>
      <c r="Q19" s="24">
        <v>2</v>
      </c>
      <c r="R19" s="34" t="s">
        <v>121</v>
      </c>
      <c r="S19" s="24" t="s">
        <v>120</v>
      </c>
      <c r="T19" s="36">
        <v>55065000</v>
      </c>
      <c r="U19" s="35" t="s">
        <v>134</v>
      </c>
    </row>
    <row r="20" spans="1:21" s="1" customFormat="1" ht="74.25" customHeight="1" thickBot="1">
      <c r="A20" s="43" t="s">
        <v>40</v>
      </c>
      <c r="B20" s="44" t="s">
        <v>41</v>
      </c>
      <c r="C20" s="45">
        <v>11</v>
      </c>
      <c r="D20" s="48" t="s">
        <v>55</v>
      </c>
      <c r="E20" s="49" t="s">
        <v>47</v>
      </c>
      <c r="F20" s="52">
        <v>0.8</v>
      </c>
      <c r="G20" s="46" t="s">
        <v>63</v>
      </c>
      <c r="H20" s="46" t="s">
        <v>64</v>
      </c>
      <c r="I20" s="46" t="s">
        <v>65</v>
      </c>
      <c r="J20" s="45">
        <v>0</v>
      </c>
      <c r="K20" s="47">
        <v>1</v>
      </c>
      <c r="L20" s="70">
        <v>2020630010092</v>
      </c>
      <c r="M20" s="24" t="s">
        <v>93</v>
      </c>
      <c r="N20" s="24" t="s">
        <v>63</v>
      </c>
      <c r="O20" s="24" t="s">
        <v>135</v>
      </c>
      <c r="P20" s="24">
        <v>0</v>
      </c>
      <c r="Q20" s="24">
        <v>1</v>
      </c>
      <c r="R20" s="34" t="s">
        <v>123</v>
      </c>
      <c r="S20" s="24" t="s">
        <v>118</v>
      </c>
      <c r="T20" s="36">
        <v>10000000</v>
      </c>
      <c r="U20" s="35" t="s">
        <v>134</v>
      </c>
    </row>
    <row r="21" spans="1:21" s="1" customFormat="1" ht="74.25" customHeight="1" thickBot="1">
      <c r="A21" s="43" t="s">
        <v>40</v>
      </c>
      <c r="B21" s="44" t="s">
        <v>41</v>
      </c>
      <c r="C21" s="45">
        <v>11</v>
      </c>
      <c r="D21" s="48" t="s">
        <v>55</v>
      </c>
      <c r="E21" s="49" t="s">
        <v>47</v>
      </c>
      <c r="F21" s="52">
        <v>0.8</v>
      </c>
      <c r="G21" s="46" t="s">
        <v>63</v>
      </c>
      <c r="H21" s="46" t="s">
        <v>64</v>
      </c>
      <c r="I21" s="46" t="s">
        <v>65</v>
      </c>
      <c r="J21" s="45">
        <v>0</v>
      </c>
      <c r="K21" s="47">
        <v>1</v>
      </c>
      <c r="L21" s="70">
        <v>2020630010092</v>
      </c>
      <c r="M21" s="24" t="s">
        <v>93</v>
      </c>
      <c r="N21" s="24" t="s">
        <v>63</v>
      </c>
      <c r="O21" s="24" t="s">
        <v>112</v>
      </c>
      <c r="P21" s="24">
        <v>0</v>
      </c>
      <c r="Q21" s="24">
        <v>1</v>
      </c>
      <c r="R21" s="34" t="s">
        <v>123</v>
      </c>
      <c r="S21" s="24" t="s">
        <v>118</v>
      </c>
      <c r="T21" s="36">
        <v>10000000</v>
      </c>
      <c r="U21" s="35" t="s">
        <v>134</v>
      </c>
    </row>
    <row r="22" spans="1:21" s="1" customFormat="1" ht="74.25" customHeight="1" thickBot="1">
      <c r="A22" s="43" t="s">
        <v>40</v>
      </c>
      <c r="B22" s="44" t="s">
        <v>41</v>
      </c>
      <c r="C22" s="45">
        <v>11</v>
      </c>
      <c r="D22" s="48" t="s">
        <v>55</v>
      </c>
      <c r="E22" s="49" t="s">
        <v>47</v>
      </c>
      <c r="F22" s="52">
        <v>0.8</v>
      </c>
      <c r="G22" s="46" t="s">
        <v>63</v>
      </c>
      <c r="H22" s="46" t="s">
        <v>66</v>
      </c>
      <c r="I22" s="46" t="s">
        <v>67</v>
      </c>
      <c r="J22" s="45">
        <v>0</v>
      </c>
      <c r="K22" s="47">
        <v>1</v>
      </c>
      <c r="L22" s="70">
        <v>2020630010092</v>
      </c>
      <c r="M22" s="24" t="s">
        <v>93</v>
      </c>
      <c r="N22" s="24" t="s">
        <v>63</v>
      </c>
      <c r="O22" s="24" t="s">
        <v>113</v>
      </c>
      <c r="P22" s="24">
        <v>0</v>
      </c>
      <c r="Q22" s="24">
        <v>1</v>
      </c>
      <c r="R22" s="34" t="s">
        <v>123</v>
      </c>
      <c r="S22" s="24" t="s">
        <v>118</v>
      </c>
      <c r="T22" s="36">
        <v>10000000</v>
      </c>
      <c r="U22" s="35" t="s">
        <v>134</v>
      </c>
    </row>
    <row r="23" spans="1:26" s="1" customFormat="1" ht="74.25" customHeight="1" thickBot="1">
      <c r="A23" s="43" t="s">
        <v>40</v>
      </c>
      <c r="B23" s="44" t="s">
        <v>41</v>
      </c>
      <c r="C23" s="45">
        <v>11</v>
      </c>
      <c r="D23" s="48" t="s">
        <v>55</v>
      </c>
      <c r="E23" s="49" t="s">
        <v>47</v>
      </c>
      <c r="F23" s="52">
        <v>0.8</v>
      </c>
      <c r="G23" s="46" t="s">
        <v>63</v>
      </c>
      <c r="H23" s="46" t="s">
        <v>70</v>
      </c>
      <c r="I23" s="46" t="s">
        <v>71</v>
      </c>
      <c r="J23" s="45">
        <v>0</v>
      </c>
      <c r="K23" s="47">
        <v>400</v>
      </c>
      <c r="L23" s="70">
        <v>2020630010075</v>
      </c>
      <c r="M23" s="24" t="s">
        <v>94</v>
      </c>
      <c r="N23" s="24" t="s">
        <v>70</v>
      </c>
      <c r="O23" s="24" t="s">
        <v>108</v>
      </c>
      <c r="P23" s="24">
        <v>0</v>
      </c>
      <c r="Q23" s="24">
        <v>105</v>
      </c>
      <c r="R23" s="34" t="s">
        <v>124</v>
      </c>
      <c r="S23" s="24" t="s">
        <v>107</v>
      </c>
      <c r="T23" s="36">
        <v>340000120</v>
      </c>
      <c r="U23" s="35" t="s">
        <v>134</v>
      </c>
      <c r="V23" s="213"/>
      <c r="W23" s="214"/>
      <c r="X23" s="214"/>
      <c r="Y23" s="214"/>
      <c r="Z23" s="214"/>
    </row>
    <row r="24" spans="1:26" s="1" customFormat="1" ht="74.25" customHeight="1" thickBot="1">
      <c r="A24" s="43" t="s">
        <v>40</v>
      </c>
      <c r="B24" s="44" t="s">
        <v>41</v>
      </c>
      <c r="C24" s="45">
        <v>11</v>
      </c>
      <c r="D24" s="48" t="s">
        <v>55</v>
      </c>
      <c r="E24" s="49" t="s">
        <v>47</v>
      </c>
      <c r="F24" s="52">
        <v>0.8</v>
      </c>
      <c r="G24" s="46" t="s">
        <v>63</v>
      </c>
      <c r="H24" s="46" t="s">
        <v>70</v>
      </c>
      <c r="I24" s="46" t="s">
        <v>71</v>
      </c>
      <c r="J24" s="45">
        <v>0</v>
      </c>
      <c r="K24" s="47">
        <v>400</v>
      </c>
      <c r="L24" s="70">
        <v>2020630010075</v>
      </c>
      <c r="M24" s="24" t="s">
        <v>94</v>
      </c>
      <c r="N24" s="24" t="s">
        <v>70</v>
      </c>
      <c r="O24" s="24" t="s">
        <v>137</v>
      </c>
      <c r="P24" s="24">
        <v>0</v>
      </c>
      <c r="Q24" s="24">
        <v>1</v>
      </c>
      <c r="R24" s="34" t="s">
        <v>124</v>
      </c>
      <c r="S24" s="24" t="s">
        <v>107</v>
      </c>
      <c r="T24" s="36">
        <v>10000000</v>
      </c>
      <c r="U24" s="35" t="s">
        <v>134</v>
      </c>
      <c r="V24" s="213"/>
      <c r="W24" s="214"/>
      <c r="X24" s="214"/>
      <c r="Y24" s="214"/>
      <c r="Z24" s="214"/>
    </row>
    <row r="25" spans="1:26" s="1" customFormat="1" ht="74.25" customHeight="1" thickBot="1">
      <c r="A25" s="43" t="s">
        <v>40</v>
      </c>
      <c r="B25" s="44" t="s">
        <v>41</v>
      </c>
      <c r="C25" s="45">
        <v>11</v>
      </c>
      <c r="D25" s="48" t="s">
        <v>55</v>
      </c>
      <c r="E25" s="49" t="s">
        <v>47</v>
      </c>
      <c r="F25" s="52">
        <v>0.8</v>
      </c>
      <c r="G25" s="46" t="s">
        <v>63</v>
      </c>
      <c r="H25" s="46" t="s">
        <v>70</v>
      </c>
      <c r="I25" s="46" t="s">
        <v>71</v>
      </c>
      <c r="J25" s="45">
        <v>0</v>
      </c>
      <c r="K25" s="47">
        <v>400</v>
      </c>
      <c r="L25" s="70">
        <v>2020630010075</v>
      </c>
      <c r="M25" s="24" t="s">
        <v>94</v>
      </c>
      <c r="N25" s="24" t="s">
        <v>70</v>
      </c>
      <c r="O25" s="24" t="s">
        <v>116</v>
      </c>
      <c r="P25" s="24">
        <v>0</v>
      </c>
      <c r="Q25" s="36">
        <v>353967000</v>
      </c>
      <c r="R25" s="24" t="s">
        <v>125</v>
      </c>
      <c r="S25" s="24" t="s">
        <v>117</v>
      </c>
      <c r="T25" s="36">
        <v>353967000</v>
      </c>
      <c r="U25" s="35" t="s">
        <v>134</v>
      </c>
      <c r="V25" s="213"/>
      <c r="W25" s="214"/>
      <c r="X25" s="214"/>
      <c r="Y25" s="214"/>
      <c r="Z25" s="214"/>
    </row>
    <row r="26" spans="1:21" s="1" customFormat="1" ht="74.25" customHeight="1" thickBot="1">
      <c r="A26" s="43" t="s">
        <v>40</v>
      </c>
      <c r="B26" s="44" t="s">
        <v>41</v>
      </c>
      <c r="C26" s="45">
        <v>11</v>
      </c>
      <c r="D26" s="48" t="s">
        <v>55</v>
      </c>
      <c r="E26" s="49" t="s">
        <v>47</v>
      </c>
      <c r="F26" s="52">
        <v>0.8</v>
      </c>
      <c r="G26" s="46" t="s">
        <v>63</v>
      </c>
      <c r="H26" s="46" t="s">
        <v>68</v>
      </c>
      <c r="I26" s="46" t="s">
        <v>69</v>
      </c>
      <c r="J26" s="45">
        <v>1</v>
      </c>
      <c r="K26" s="47">
        <v>3</v>
      </c>
      <c r="L26" s="70">
        <v>2020630010092</v>
      </c>
      <c r="M26" s="24" t="s">
        <v>93</v>
      </c>
      <c r="N26" s="24" t="s">
        <v>63</v>
      </c>
      <c r="O26" s="24" t="s">
        <v>136</v>
      </c>
      <c r="P26" s="24">
        <v>0</v>
      </c>
      <c r="Q26" s="24">
        <v>1</v>
      </c>
      <c r="R26" s="34" t="s">
        <v>123</v>
      </c>
      <c r="S26" s="24" t="s">
        <v>118</v>
      </c>
      <c r="T26" s="36">
        <v>10000000</v>
      </c>
      <c r="U26" s="35" t="s">
        <v>134</v>
      </c>
    </row>
    <row r="27" spans="1:25" s="1" customFormat="1" ht="117" customHeight="1" thickBot="1">
      <c r="A27" s="43" t="s">
        <v>40</v>
      </c>
      <c r="B27" s="44" t="s">
        <v>41</v>
      </c>
      <c r="C27" s="45">
        <v>11</v>
      </c>
      <c r="D27" s="48" t="s">
        <v>72</v>
      </c>
      <c r="E27" s="50">
        <v>30000</v>
      </c>
      <c r="F27" s="50">
        <v>60000</v>
      </c>
      <c r="G27" s="46" t="s">
        <v>73</v>
      </c>
      <c r="H27" s="46" t="s">
        <v>74</v>
      </c>
      <c r="I27" s="46" t="s">
        <v>75</v>
      </c>
      <c r="J27" s="45">
        <v>0</v>
      </c>
      <c r="K27" s="47">
        <v>4</v>
      </c>
      <c r="L27" s="70">
        <v>2020630010096</v>
      </c>
      <c r="M27" s="24" t="s">
        <v>95</v>
      </c>
      <c r="N27" s="24" t="s">
        <v>114</v>
      </c>
      <c r="O27" s="24" t="s">
        <v>109</v>
      </c>
      <c r="P27" s="24">
        <v>0</v>
      </c>
      <c r="Q27" s="24">
        <v>1</v>
      </c>
      <c r="R27" s="34" t="s">
        <v>126</v>
      </c>
      <c r="S27" s="34" t="s">
        <v>107</v>
      </c>
      <c r="T27" s="36">
        <v>10000000</v>
      </c>
      <c r="U27" s="35" t="s">
        <v>134</v>
      </c>
      <c r="V27" s="213"/>
      <c r="W27" s="214"/>
      <c r="X27" s="214"/>
      <c r="Y27" s="214"/>
    </row>
    <row r="28" spans="1:25" s="1" customFormat="1" ht="117" customHeight="1" thickBot="1">
      <c r="A28" s="43" t="s">
        <v>40</v>
      </c>
      <c r="B28" s="44" t="s">
        <v>41</v>
      </c>
      <c r="C28" s="45">
        <v>11</v>
      </c>
      <c r="D28" s="48" t="s">
        <v>72</v>
      </c>
      <c r="E28" s="50">
        <v>30000</v>
      </c>
      <c r="F28" s="50">
        <v>60000</v>
      </c>
      <c r="G28" s="46" t="s">
        <v>76</v>
      </c>
      <c r="H28" s="46" t="s">
        <v>77</v>
      </c>
      <c r="I28" s="46" t="s">
        <v>52</v>
      </c>
      <c r="J28" s="45">
        <v>5</v>
      </c>
      <c r="K28" s="47">
        <v>5</v>
      </c>
      <c r="L28" s="70">
        <v>2020630010096</v>
      </c>
      <c r="M28" s="24" t="s">
        <v>95</v>
      </c>
      <c r="N28" s="24" t="s">
        <v>114</v>
      </c>
      <c r="O28" s="24" t="s">
        <v>110</v>
      </c>
      <c r="P28" s="24">
        <v>2</v>
      </c>
      <c r="Q28" s="24">
        <v>5</v>
      </c>
      <c r="R28" s="34" t="s">
        <v>126</v>
      </c>
      <c r="S28" s="24" t="s">
        <v>107</v>
      </c>
      <c r="T28" s="36">
        <v>33320000</v>
      </c>
      <c r="U28" s="35" t="s">
        <v>134</v>
      </c>
      <c r="V28" s="208"/>
      <c r="W28" s="209"/>
      <c r="X28" s="209"/>
      <c r="Y28" s="209"/>
    </row>
    <row r="29" spans="1:21" s="1" customFormat="1" ht="117" customHeight="1" thickBot="1">
      <c r="A29" s="43" t="s">
        <v>40</v>
      </c>
      <c r="B29" s="44" t="s">
        <v>41</v>
      </c>
      <c r="C29" s="45">
        <v>11</v>
      </c>
      <c r="D29" s="48" t="s">
        <v>72</v>
      </c>
      <c r="E29" s="50">
        <v>30000</v>
      </c>
      <c r="F29" s="50">
        <v>60000</v>
      </c>
      <c r="G29" s="46" t="s">
        <v>73</v>
      </c>
      <c r="H29" s="46" t="s">
        <v>78</v>
      </c>
      <c r="I29" s="46" t="s">
        <v>79</v>
      </c>
      <c r="J29" s="45">
        <v>30000</v>
      </c>
      <c r="K29" s="47">
        <v>60000</v>
      </c>
      <c r="L29" s="70">
        <v>2020630010096</v>
      </c>
      <c r="M29" s="24" t="s">
        <v>95</v>
      </c>
      <c r="N29" s="24" t="s">
        <v>114</v>
      </c>
      <c r="O29" s="23" t="s">
        <v>115</v>
      </c>
      <c r="P29" s="24">
        <v>10000</v>
      </c>
      <c r="Q29" s="24">
        <v>19930</v>
      </c>
      <c r="R29" s="34" t="s">
        <v>126</v>
      </c>
      <c r="S29" s="24" t="s">
        <v>107</v>
      </c>
      <c r="T29" s="36">
        <v>97989040</v>
      </c>
      <c r="U29" s="35" t="s">
        <v>134</v>
      </c>
    </row>
    <row r="30" spans="1:21" s="1" customFormat="1" ht="52.5" customHeight="1" thickBot="1">
      <c r="A30" s="53" t="s">
        <v>80</v>
      </c>
      <c r="B30" s="54" t="s">
        <v>41</v>
      </c>
      <c r="C30" s="55" t="s">
        <v>81</v>
      </c>
      <c r="D30" s="56" t="s">
        <v>82</v>
      </c>
      <c r="E30" s="57" t="s">
        <v>47</v>
      </c>
      <c r="F30" s="58">
        <v>0.4</v>
      </c>
      <c r="G30" s="59" t="s">
        <v>83</v>
      </c>
      <c r="H30" s="59" t="s">
        <v>84</v>
      </c>
      <c r="I30" s="59" t="s">
        <v>85</v>
      </c>
      <c r="J30" s="55">
        <v>3</v>
      </c>
      <c r="K30" s="60">
        <v>2</v>
      </c>
      <c r="L30" s="70">
        <v>2020630010079</v>
      </c>
      <c r="M30" s="23" t="s">
        <v>96</v>
      </c>
      <c r="N30" s="23" t="s">
        <v>99</v>
      </c>
      <c r="O30" s="23" t="s">
        <v>100</v>
      </c>
      <c r="P30" s="23">
        <v>0</v>
      </c>
      <c r="Q30" s="23">
        <v>2</v>
      </c>
      <c r="R30" s="34" t="s">
        <v>127</v>
      </c>
      <c r="S30" s="24" t="s">
        <v>128</v>
      </c>
      <c r="T30" s="36">
        <v>101540000</v>
      </c>
      <c r="U30" s="35" t="s">
        <v>134</v>
      </c>
    </row>
    <row r="31" spans="1:25" s="1" customFormat="1" ht="73.5" customHeight="1" thickBot="1">
      <c r="A31" s="53" t="s">
        <v>80</v>
      </c>
      <c r="B31" s="54" t="s">
        <v>41</v>
      </c>
      <c r="C31" s="55" t="s">
        <v>81</v>
      </c>
      <c r="D31" s="56" t="s">
        <v>82</v>
      </c>
      <c r="E31" s="57" t="s">
        <v>47</v>
      </c>
      <c r="F31" s="58">
        <v>0.4</v>
      </c>
      <c r="G31" s="59" t="s">
        <v>83</v>
      </c>
      <c r="H31" s="59" t="s">
        <v>86</v>
      </c>
      <c r="I31" s="59" t="s">
        <v>87</v>
      </c>
      <c r="J31" s="55">
        <v>0</v>
      </c>
      <c r="K31" s="60">
        <v>4</v>
      </c>
      <c r="L31" s="70">
        <v>2020630010079</v>
      </c>
      <c r="M31" s="23" t="s">
        <v>96</v>
      </c>
      <c r="N31" s="23" t="s">
        <v>99</v>
      </c>
      <c r="O31" s="23" t="s">
        <v>101</v>
      </c>
      <c r="P31" s="23">
        <v>0</v>
      </c>
      <c r="Q31" s="23">
        <v>1</v>
      </c>
      <c r="R31" s="34" t="s">
        <v>127</v>
      </c>
      <c r="S31" s="24" t="s">
        <v>128</v>
      </c>
      <c r="T31" s="36">
        <v>20000000</v>
      </c>
      <c r="U31" s="35" t="s">
        <v>134</v>
      </c>
      <c r="V31" s="206"/>
      <c r="W31" s="207"/>
      <c r="X31" s="207"/>
      <c r="Y31" s="207"/>
    </row>
    <row r="32" spans="1:21" s="1" customFormat="1" ht="74.25" customHeight="1" thickBot="1">
      <c r="A32" s="53" t="s">
        <v>80</v>
      </c>
      <c r="B32" s="54" t="s">
        <v>41</v>
      </c>
      <c r="C32" s="55" t="s">
        <v>81</v>
      </c>
      <c r="D32" s="56" t="s">
        <v>82</v>
      </c>
      <c r="E32" s="57" t="s">
        <v>47</v>
      </c>
      <c r="F32" s="58">
        <v>0.4</v>
      </c>
      <c r="G32" s="59" t="s">
        <v>83</v>
      </c>
      <c r="H32" s="59" t="s">
        <v>88</v>
      </c>
      <c r="I32" s="59" t="s">
        <v>89</v>
      </c>
      <c r="J32" s="55">
        <v>48</v>
      </c>
      <c r="K32" s="60">
        <v>48</v>
      </c>
      <c r="L32" s="70">
        <v>2020630010079</v>
      </c>
      <c r="M32" s="23" t="s">
        <v>96</v>
      </c>
      <c r="N32" s="23" t="s">
        <v>99</v>
      </c>
      <c r="O32" s="23" t="s">
        <v>129</v>
      </c>
      <c r="P32" s="61">
        <v>12</v>
      </c>
      <c r="Q32" s="61">
        <v>14</v>
      </c>
      <c r="R32" s="34" t="s">
        <v>127</v>
      </c>
      <c r="S32" s="24" t="s">
        <v>128</v>
      </c>
      <c r="T32" s="36">
        <v>356574240</v>
      </c>
      <c r="U32" s="35" t="s">
        <v>134</v>
      </c>
    </row>
    <row r="33" spans="1:21" ht="15" customHeight="1">
      <c r="A33" s="173" t="s">
        <v>14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8">
        <f>+SUM(T11:T32)</f>
        <v>2118455400</v>
      </c>
      <c r="U33" s="32"/>
    </row>
    <row r="34" spans="1:21" ht="12.75" thickBot="1">
      <c r="A34" s="175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9"/>
      <c r="U34" s="16"/>
    </row>
    <row r="35" spans="1:21" ht="12">
      <c r="A35" s="10"/>
      <c r="B35" s="8"/>
      <c r="C35" s="11"/>
      <c r="D35" s="8"/>
      <c r="E35" s="11"/>
      <c r="F35" s="8"/>
      <c r="G35" s="11"/>
      <c r="H35" s="8"/>
      <c r="I35" s="11"/>
      <c r="J35" s="11"/>
      <c r="K35" s="8"/>
      <c r="L35" s="65"/>
      <c r="M35" s="8"/>
      <c r="N35" s="5"/>
      <c r="O35" s="5"/>
      <c r="P35" s="5"/>
      <c r="Q35" s="5"/>
      <c r="R35" s="5"/>
      <c r="S35" s="5"/>
      <c r="T35" s="18"/>
      <c r="U35" s="13"/>
    </row>
    <row r="36" spans="1:21" ht="42.75" customHeight="1">
      <c r="A36" s="10"/>
      <c r="B36" s="8"/>
      <c r="C36" s="12"/>
      <c r="D36" s="8"/>
      <c r="E36" s="11"/>
      <c r="F36" s="8"/>
      <c r="G36" s="5"/>
      <c r="H36" s="5"/>
      <c r="I36" s="5"/>
      <c r="J36" s="183" t="s">
        <v>12</v>
      </c>
      <c r="K36" s="183"/>
      <c r="L36" s="183"/>
      <c r="M36" s="12"/>
      <c r="N36" s="12"/>
      <c r="O36" s="183" t="s">
        <v>10</v>
      </c>
      <c r="P36" s="183"/>
      <c r="Q36" s="183"/>
      <c r="R36" s="180"/>
      <c r="S36" s="181"/>
      <c r="T36" s="181"/>
      <c r="U36" s="182"/>
    </row>
    <row r="37" spans="1:21" ht="13.5">
      <c r="A37" s="10"/>
      <c r="B37" s="8"/>
      <c r="C37" s="12"/>
      <c r="D37" s="8"/>
      <c r="E37" s="11"/>
      <c r="F37" s="8"/>
      <c r="G37" s="5"/>
      <c r="H37" s="5"/>
      <c r="I37" s="5"/>
      <c r="J37" s="11"/>
      <c r="K37" s="8"/>
      <c r="L37" s="65"/>
      <c r="M37" s="8"/>
      <c r="N37" s="8"/>
      <c r="O37" s="12"/>
      <c r="P37" s="11"/>
      <c r="Q37" s="5"/>
      <c r="R37" s="5"/>
      <c r="S37" s="5"/>
      <c r="T37" s="19"/>
      <c r="U37" s="13"/>
    </row>
    <row r="38" spans="1:21" ht="13.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11"/>
      <c r="R38" s="11"/>
      <c r="S38" s="11"/>
      <c r="T38" s="19"/>
      <c r="U38" s="14"/>
    </row>
    <row r="39" spans="1:21" ht="12">
      <c r="A39" s="10"/>
      <c r="B39" s="8"/>
      <c r="C39" s="11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1"/>
      <c r="P39" s="11"/>
      <c r="Q39" s="11"/>
      <c r="R39" s="11"/>
      <c r="S39" s="11"/>
      <c r="T39" s="18"/>
      <c r="U39" s="14"/>
    </row>
    <row r="40" spans="1:21" ht="14.25" customHeight="1" thickBot="1">
      <c r="A40" s="10"/>
      <c r="B40" s="8"/>
      <c r="C40" s="12"/>
      <c r="D40" s="8"/>
      <c r="E40" s="11"/>
      <c r="F40" s="8"/>
      <c r="G40" s="5"/>
      <c r="H40" s="5"/>
      <c r="I40" s="5"/>
      <c r="J40" s="28"/>
      <c r="K40" s="28"/>
      <c r="L40" s="66"/>
      <c r="M40" s="8"/>
      <c r="N40" s="8"/>
      <c r="O40" s="28"/>
      <c r="P40" s="28"/>
      <c r="Q40" s="11"/>
      <c r="R40" s="11"/>
      <c r="S40" s="11"/>
      <c r="T40" s="19"/>
      <c r="U40" s="14"/>
    </row>
    <row r="41" spans="1:21" ht="25.5" customHeight="1">
      <c r="A41" s="10"/>
      <c r="B41" s="8"/>
      <c r="C41" s="15"/>
      <c r="D41" s="8"/>
      <c r="E41" s="11"/>
      <c r="F41" s="8"/>
      <c r="G41" s="5"/>
      <c r="H41" s="5"/>
      <c r="I41" s="5"/>
      <c r="J41" s="177" t="s">
        <v>130</v>
      </c>
      <c r="K41" s="177"/>
      <c r="L41" s="177"/>
      <c r="M41" s="22"/>
      <c r="N41" s="22"/>
      <c r="O41" s="177" t="s">
        <v>138</v>
      </c>
      <c r="P41" s="177"/>
      <c r="Q41" s="177"/>
      <c r="R41" s="11"/>
      <c r="S41" s="11"/>
      <c r="T41" s="19"/>
      <c r="U41" s="14"/>
    </row>
    <row r="42" spans="1:21" ht="13.5">
      <c r="A42" s="10"/>
      <c r="B42" s="8"/>
      <c r="C42" s="15"/>
      <c r="D42" s="8"/>
      <c r="E42" s="11"/>
      <c r="F42" s="8"/>
      <c r="G42" s="5"/>
      <c r="H42" s="5"/>
      <c r="I42" s="5"/>
      <c r="J42" s="11" t="s">
        <v>13</v>
      </c>
      <c r="K42" s="8"/>
      <c r="L42" s="67"/>
      <c r="M42" s="22"/>
      <c r="N42" s="22"/>
      <c r="O42" s="11" t="s">
        <v>139</v>
      </c>
      <c r="P42" s="8"/>
      <c r="Q42" s="11"/>
      <c r="R42" s="11"/>
      <c r="S42" s="11"/>
      <c r="T42" s="19"/>
      <c r="U42" s="14"/>
    </row>
    <row r="43" spans="1:21" ht="13.5">
      <c r="A43" s="10"/>
      <c r="B43" s="8"/>
      <c r="C43" s="11"/>
      <c r="D43" s="8"/>
      <c r="E43" s="11"/>
      <c r="F43" s="8"/>
      <c r="G43" s="11"/>
      <c r="H43" s="8"/>
      <c r="I43" s="11"/>
      <c r="J43" s="11"/>
      <c r="K43" s="8"/>
      <c r="L43" s="68"/>
      <c r="M43" s="8"/>
      <c r="N43" s="11"/>
      <c r="O43" s="11"/>
      <c r="P43" s="11"/>
      <c r="Q43" s="11"/>
      <c r="R43" s="11"/>
      <c r="S43" s="11"/>
      <c r="T43" s="19"/>
      <c r="U43" s="14"/>
    </row>
    <row r="44" spans="1:21" ht="13.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9"/>
      <c r="U44" s="14"/>
    </row>
    <row r="45" spans="1:21" ht="31.5" customHeight="1" thickBot="1">
      <c r="A45" s="170" t="s">
        <v>15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2"/>
    </row>
  </sheetData>
  <sheetProtection/>
  <autoFilter ref="A10:U34"/>
  <mergeCells count="32">
    <mergeCell ref="R8:T8"/>
    <mergeCell ref="A9:A10"/>
    <mergeCell ref="G9:G10"/>
    <mergeCell ref="A7:G7"/>
    <mergeCell ref="V23:Z23"/>
    <mergeCell ref="V27:Y27"/>
    <mergeCell ref="V31:Y31"/>
    <mergeCell ref="V28:Y28"/>
    <mergeCell ref="A8:K8"/>
    <mergeCell ref="J41:L41"/>
    <mergeCell ref="V25:Z25"/>
    <mergeCell ref="I9:K9"/>
    <mergeCell ref="L8:N8"/>
    <mergeCell ref="J36:L36"/>
    <mergeCell ref="O8:Q8"/>
    <mergeCell ref="V24:Z24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H9:H10"/>
    <mergeCell ref="A45:U45"/>
    <mergeCell ref="A33:S34"/>
    <mergeCell ref="O41:Q41"/>
    <mergeCell ref="T33:T34"/>
    <mergeCell ref="R36:U36"/>
    <mergeCell ref="O36:Q36"/>
  </mergeCells>
  <printOptions horizontalCentered="1"/>
  <pageMargins left="0.5" right="1.5" top="0.539370079" bottom="0.55" header="0.275590551181102" footer="0.49"/>
  <pageSetup fitToHeight="20" horizontalDpi="600" verticalDpi="600" orientation="landscape" paperSize="5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="69" zoomScaleNormal="69" zoomScalePageLayoutView="0" workbookViewId="0" topLeftCell="A1">
      <selection activeCell="F6" sqref="F6:F37"/>
    </sheetView>
  </sheetViews>
  <sheetFormatPr defaultColWidth="11.421875" defaultRowHeight="12.75"/>
  <cols>
    <col min="1" max="1" width="34.140625" style="6" customWidth="1"/>
    <col min="2" max="2" width="26.28125" style="9" customWidth="1"/>
    <col min="3" max="3" width="26.421875" style="9" hidden="1" customWidth="1"/>
    <col min="4" max="5" width="23.421875" style="9" hidden="1" customWidth="1"/>
    <col min="6" max="6" width="23.421875" style="9" customWidth="1"/>
    <col min="7" max="9" width="29.421875" style="20" customWidth="1"/>
  </cols>
  <sheetData>
    <row r="1" spans="1:9" ht="65.25" thickBot="1">
      <c r="A1" s="273" t="s">
        <v>7</v>
      </c>
      <c r="B1" s="273" t="s">
        <v>36</v>
      </c>
      <c r="C1" s="273" t="s">
        <v>35</v>
      </c>
      <c r="D1" s="273" t="s">
        <v>34</v>
      </c>
      <c r="E1" s="270" t="s">
        <v>198</v>
      </c>
      <c r="F1" s="116" t="s">
        <v>199</v>
      </c>
      <c r="G1" s="268" t="s">
        <v>11</v>
      </c>
      <c r="H1" s="270" t="s">
        <v>201</v>
      </c>
      <c r="I1" s="91" t="s">
        <v>199</v>
      </c>
    </row>
    <row r="2" spans="1:9" ht="39" thickBot="1">
      <c r="A2" s="274"/>
      <c r="B2" s="274"/>
      <c r="C2" s="274"/>
      <c r="D2" s="274"/>
      <c r="E2" s="271"/>
      <c r="F2" s="116" t="s">
        <v>200</v>
      </c>
      <c r="G2" s="269"/>
      <c r="H2" s="271"/>
      <c r="I2" s="91" t="s">
        <v>205</v>
      </c>
    </row>
    <row r="3" spans="1:9" ht="12">
      <c r="A3" s="275" t="s">
        <v>90</v>
      </c>
      <c r="B3" s="79" t="s">
        <v>144</v>
      </c>
      <c r="C3" s="79">
        <v>3</v>
      </c>
      <c r="D3" s="79">
        <v>1</v>
      </c>
      <c r="E3" s="111">
        <v>0</v>
      </c>
      <c r="F3" s="99">
        <f>E3/D3</f>
        <v>0</v>
      </c>
      <c r="G3" s="80">
        <v>10000000</v>
      </c>
      <c r="H3" s="108">
        <v>0</v>
      </c>
      <c r="I3" s="99">
        <f>H3/G3</f>
        <v>0</v>
      </c>
    </row>
    <row r="4" spans="1:9" ht="24.75">
      <c r="A4" s="276"/>
      <c r="B4" s="79" t="s">
        <v>145</v>
      </c>
      <c r="C4" s="79">
        <v>3</v>
      </c>
      <c r="D4" s="85">
        <v>1</v>
      </c>
      <c r="E4" s="112">
        <v>0</v>
      </c>
      <c r="F4" s="99">
        <f aca="true" t="shared" si="0" ref="F4:F38">E4/D4</f>
        <v>0</v>
      </c>
      <c r="G4" s="80">
        <v>15000000</v>
      </c>
      <c r="H4" s="109">
        <v>0</v>
      </c>
      <c r="I4" s="99">
        <f aca="true" t="shared" si="1" ref="I4:I38">H4/G4</f>
        <v>0</v>
      </c>
    </row>
    <row r="5" spans="1:9" ht="12">
      <c r="A5" s="276"/>
      <c r="B5" s="79" t="s">
        <v>146</v>
      </c>
      <c r="C5" s="79">
        <v>3</v>
      </c>
      <c r="D5" s="85">
        <v>2</v>
      </c>
      <c r="E5" s="112">
        <v>0</v>
      </c>
      <c r="F5" s="99">
        <f t="shared" si="0"/>
        <v>0</v>
      </c>
      <c r="G5" s="80">
        <v>10000000</v>
      </c>
      <c r="H5" s="109">
        <v>0</v>
      </c>
      <c r="I5" s="99">
        <f t="shared" si="1"/>
        <v>0</v>
      </c>
    </row>
    <row r="6" spans="1:9" ht="37.5">
      <c r="A6" s="277"/>
      <c r="B6" s="79" t="s">
        <v>194</v>
      </c>
      <c r="C6" s="79">
        <v>3</v>
      </c>
      <c r="D6" s="85">
        <v>1</v>
      </c>
      <c r="E6" s="112">
        <v>1</v>
      </c>
      <c r="F6" s="99">
        <f t="shared" si="0"/>
        <v>1</v>
      </c>
      <c r="G6" s="80">
        <f>40000000+90000000</f>
        <v>130000000</v>
      </c>
      <c r="H6" s="109">
        <v>20400000</v>
      </c>
      <c r="I6" s="99">
        <f t="shared" si="1"/>
        <v>0.15692307692307692</v>
      </c>
    </row>
    <row r="7" spans="1:9" ht="24.75">
      <c r="A7" s="275" t="s">
        <v>91</v>
      </c>
      <c r="B7" s="79" t="s">
        <v>153</v>
      </c>
      <c r="C7" s="79">
        <v>0</v>
      </c>
      <c r="D7" s="79">
        <v>2</v>
      </c>
      <c r="E7" s="112">
        <v>0</v>
      </c>
      <c r="F7" s="99">
        <f t="shared" si="0"/>
        <v>0</v>
      </c>
      <c r="G7" s="80">
        <v>50000000</v>
      </c>
      <c r="H7" s="109">
        <v>0</v>
      </c>
      <c r="I7" s="99">
        <f t="shared" si="1"/>
        <v>0</v>
      </c>
    </row>
    <row r="8" spans="1:9" ht="24.75">
      <c r="A8" s="276"/>
      <c r="B8" s="79" t="s">
        <v>155</v>
      </c>
      <c r="C8" s="79">
        <v>5</v>
      </c>
      <c r="D8" s="79">
        <v>10</v>
      </c>
      <c r="E8" s="112">
        <v>0</v>
      </c>
      <c r="F8" s="99">
        <f t="shared" si="0"/>
        <v>0</v>
      </c>
      <c r="G8" s="80">
        <f>20000000+9999999</f>
        <v>29999999</v>
      </c>
      <c r="H8" s="109">
        <v>28000000</v>
      </c>
      <c r="I8" s="99">
        <f t="shared" si="1"/>
        <v>0.9333333644444455</v>
      </c>
    </row>
    <row r="9" spans="1:9" ht="37.5">
      <c r="A9" s="276"/>
      <c r="B9" s="79" t="s">
        <v>157</v>
      </c>
      <c r="C9" s="79">
        <v>5</v>
      </c>
      <c r="D9" s="79">
        <v>1</v>
      </c>
      <c r="E9" s="112">
        <v>0</v>
      </c>
      <c r="F9" s="99">
        <f t="shared" si="0"/>
        <v>0</v>
      </c>
      <c r="G9" s="80">
        <v>15000000</v>
      </c>
      <c r="H9" s="109">
        <v>0</v>
      </c>
      <c r="I9" s="99">
        <f t="shared" si="1"/>
        <v>0</v>
      </c>
    </row>
    <row r="10" spans="1:9" ht="37.5">
      <c r="A10" s="276"/>
      <c r="B10" s="79" t="s">
        <v>158</v>
      </c>
      <c r="C10" s="79">
        <v>5</v>
      </c>
      <c r="D10" s="79">
        <v>1</v>
      </c>
      <c r="E10" s="112">
        <v>1</v>
      </c>
      <c r="F10" s="99">
        <f t="shared" si="0"/>
        <v>1</v>
      </c>
      <c r="G10" s="80">
        <v>15000000</v>
      </c>
      <c r="H10" s="109">
        <v>10949000</v>
      </c>
      <c r="I10" s="99">
        <f t="shared" si="1"/>
        <v>0.7299333333333333</v>
      </c>
    </row>
    <row r="11" spans="1:9" ht="37.5">
      <c r="A11" s="276"/>
      <c r="B11" s="79" t="s">
        <v>159</v>
      </c>
      <c r="C11" s="79">
        <v>5</v>
      </c>
      <c r="D11" s="79">
        <v>1</v>
      </c>
      <c r="E11" s="113">
        <v>0</v>
      </c>
      <c r="F11" s="99">
        <f t="shared" si="0"/>
        <v>0</v>
      </c>
      <c r="G11" s="80">
        <v>20000000</v>
      </c>
      <c r="H11" s="109">
        <v>0</v>
      </c>
      <c r="I11" s="99">
        <f t="shared" si="1"/>
        <v>0</v>
      </c>
    </row>
    <row r="12" spans="1:9" ht="37.5">
      <c r="A12" s="277"/>
      <c r="B12" s="79" t="s">
        <v>147</v>
      </c>
      <c r="C12" s="79">
        <v>0</v>
      </c>
      <c r="D12" s="79">
        <v>6</v>
      </c>
      <c r="E12" s="113">
        <v>5</v>
      </c>
      <c r="F12" s="99">
        <f t="shared" si="0"/>
        <v>0.8333333333333334</v>
      </c>
      <c r="G12" s="80">
        <f>130000000+87680286+49599185</f>
        <v>267279471</v>
      </c>
      <c r="H12" s="109">
        <f>49600000+93000000</f>
        <v>142600000</v>
      </c>
      <c r="I12" s="99">
        <f t="shared" si="1"/>
        <v>0.5335239532855854</v>
      </c>
    </row>
    <row r="13" spans="1:9" ht="12">
      <c r="A13" s="275" t="s">
        <v>92</v>
      </c>
      <c r="B13" s="79" t="s">
        <v>149</v>
      </c>
      <c r="C13" s="79">
        <v>1</v>
      </c>
      <c r="D13" s="79">
        <v>1</v>
      </c>
      <c r="E13" s="112">
        <v>0</v>
      </c>
      <c r="F13" s="99">
        <f t="shared" si="0"/>
        <v>0</v>
      </c>
      <c r="G13" s="80">
        <v>20000000</v>
      </c>
      <c r="H13" s="109">
        <v>0</v>
      </c>
      <c r="I13" s="99">
        <f t="shared" si="1"/>
        <v>0</v>
      </c>
    </row>
    <row r="14" spans="1:9" ht="24.75">
      <c r="A14" s="276"/>
      <c r="B14" s="79" t="s">
        <v>148</v>
      </c>
      <c r="C14" s="79">
        <v>33</v>
      </c>
      <c r="D14" s="79">
        <v>10</v>
      </c>
      <c r="E14" s="112">
        <v>6</v>
      </c>
      <c r="F14" s="99">
        <f t="shared" si="0"/>
        <v>0.6</v>
      </c>
      <c r="G14" s="80">
        <f>380000000+100000000+44000000</f>
        <v>524000000</v>
      </c>
      <c r="H14" s="109">
        <f>144000000+255580000</f>
        <v>399580000</v>
      </c>
      <c r="I14" s="99">
        <f t="shared" si="1"/>
        <v>0.762557251908397</v>
      </c>
    </row>
    <row r="15" spans="1:9" ht="24.75">
      <c r="A15" s="276"/>
      <c r="B15" s="79" t="s">
        <v>163</v>
      </c>
      <c r="C15" s="79">
        <v>33</v>
      </c>
      <c r="D15" s="79">
        <v>10</v>
      </c>
      <c r="E15" s="112">
        <v>6</v>
      </c>
      <c r="F15" s="99">
        <f t="shared" si="0"/>
        <v>0.6</v>
      </c>
      <c r="G15" s="80">
        <f>50000000-22000000</f>
        <v>28000000</v>
      </c>
      <c r="H15" s="109">
        <v>26800000</v>
      </c>
      <c r="I15" s="99">
        <f t="shared" si="1"/>
        <v>0.9571428571428572</v>
      </c>
    </row>
    <row r="16" spans="1:9" ht="24.75">
      <c r="A16" s="276"/>
      <c r="B16" s="79" t="s">
        <v>151</v>
      </c>
      <c r="C16" s="79">
        <v>33</v>
      </c>
      <c r="D16" s="79">
        <v>10</v>
      </c>
      <c r="E16" s="112">
        <v>0</v>
      </c>
      <c r="F16" s="99">
        <f t="shared" si="0"/>
        <v>0</v>
      </c>
      <c r="G16" s="80">
        <f>50000000-22000000</f>
        <v>28000000</v>
      </c>
      <c r="H16" s="109">
        <v>0</v>
      </c>
      <c r="I16" s="99">
        <f t="shared" si="1"/>
        <v>0</v>
      </c>
    </row>
    <row r="17" spans="1:9" ht="24.75">
      <c r="A17" s="277"/>
      <c r="B17" s="79" t="s">
        <v>150</v>
      </c>
      <c r="C17" s="79">
        <v>0</v>
      </c>
      <c r="D17" s="79">
        <v>2</v>
      </c>
      <c r="E17" s="112">
        <v>2</v>
      </c>
      <c r="F17" s="99">
        <f t="shared" si="0"/>
        <v>1</v>
      </c>
      <c r="G17" s="80">
        <v>61422612</v>
      </c>
      <c r="H17" s="109">
        <f>10400000+25400000+2600000+16900000</f>
        <v>55300000</v>
      </c>
      <c r="I17" s="99">
        <f t="shared" si="1"/>
        <v>0.9003199017326062</v>
      </c>
    </row>
    <row r="18" spans="1:9" ht="24.75">
      <c r="A18" s="275" t="s">
        <v>93</v>
      </c>
      <c r="B18" s="79" t="s">
        <v>192</v>
      </c>
      <c r="C18" s="79">
        <v>0</v>
      </c>
      <c r="D18" s="79">
        <v>1</v>
      </c>
      <c r="E18" s="113">
        <v>0</v>
      </c>
      <c r="F18" s="99">
        <f t="shared" si="0"/>
        <v>0</v>
      </c>
      <c r="G18" s="80">
        <v>0</v>
      </c>
      <c r="H18" s="109">
        <v>0</v>
      </c>
      <c r="I18" s="99" t="e">
        <f t="shared" si="1"/>
        <v>#DIV/0!</v>
      </c>
    </row>
    <row r="19" spans="1:9" ht="24.75">
      <c r="A19" s="276"/>
      <c r="B19" s="79" t="s">
        <v>189</v>
      </c>
      <c r="C19" s="79">
        <v>0</v>
      </c>
      <c r="D19" s="79">
        <v>1</v>
      </c>
      <c r="E19" s="113">
        <v>1</v>
      </c>
      <c r="F19" s="99">
        <f t="shared" si="0"/>
        <v>1</v>
      </c>
      <c r="G19" s="80">
        <v>0</v>
      </c>
      <c r="H19" s="109">
        <v>0</v>
      </c>
      <c r="I19" s="99" t="e">
        <f t="shared" si="1"/>
        <v>#DIV/0!</v>
      </c>
    </row>
    <row r="20" spans="1:9" ht="37.5">
      <c r="A20" s="276"/>
      <c r="B20" s="82" t="s">
        <v>113</v>
      </c>
      <c r="C20" s="82">
        <v>0</v>
      </c>
      <c r="D20" s="82">
        <v>1</v>
      </c>
      <c r="E20" s="113">
        <v>1</v>
      </c>
      <c r="F20" s="99">
        <f t="shared" si="0"/>
        <v>1</v>
      </c>
      <c r="G20" s="84">
        <v>0</v>
      </c>
      <c r="H20" s="109">
        <v>0</v>
      </c>
      <c r="I20" s="99" t="e">
        <f t="shared" si="1"/>
        <v>#DIV/0!</v>
      </c>
    </row>
    <row r="21" spans="1:9" ht="24.75">
      <c r="A21" s="277"/>
      <c r="B21" s="79" t="s">
        <v>167</v>
      </c>
      <c r="C21" s="79">
        <v>0</v>
      </c>
      <c r="D21" s="79">
        <v>1</v>
      </c>
      <c r="E21" s="113">
        <v>0</v>
      </c>
      <c r="F21" s="99">
        <f t="shared" si="0"/>
        <v>0</v>
      </c>
      <c r="G21" s="80">
        <v>0</v>
      </c>
      <c r="H21" s="109">
        <v>0</v>
      </c>
      <c r="I21" s="99" t="e">
        <f t="shared" si="1"/>
        <v>#DIV/0!</v>
      </c>
    </row>
    <row r="22" spans="1:9" ht="24.75">
      <c r="A22" s="275" t="s">
        <v>94</v>
      </c>
      <c r="B22" s="79" t="s">
        <v>143</v>
      </c>
      <c r="C22" s="79">
        <v>0</v>
      </c>
      <c r="D22" s="79">
        <v>2</v>
      </c>
      <c r="E22" s="113">
        <v>0</v>
      </c>
      <c r="F22" s="99">
        <f t="shared" si="0"/>
        <v>0</v>
      </c>
      <c r="G22" s="80">
        <v>800000000</v>
      </c>
      <c r="H22" s="109">
        <v>0</v>
      </c>
      <c r="I22" s="99">
        <f t="shared" si="1"/>
        <v>0</v>
      </c>
    </row>
    <row r="23" spans="1:9" ht="37.5">
      <c r="A23" s="276"/>
      <c r="B23" s="79" t="s">
        <v>168</v>
      </c>
      <c r="C23" s="79">
        <v>0</v>
      </c>
      <c r="D23" s="79">
        <v>2</v>
      </c>
      <c r="E23" s="113">
        <v>0</v>
      </c>
      <c r="F23" s="99">
        <f t="shared" si="0"/>
        <v>0</v>
      </c>
      <c r="G23" s="80">
        <v>48827161</v>
      </c>
      <c r="H23" s="109">
        <v>0</v>
      </c>
      <c r="I23" s="99">
        <f t="shared" si="1"/>
        <v>0</v>
      </c>
    </row>
    <row r="24" spans="1:9" ht="24.75">
      <c r="A24" s="277"/>
      <c r="B24" s="79" t="s">
        <v>169</v>
      </c>
      <c r="C24" s="79">
        <v>0</v>
      </c>
      <c r="D24" s="79">
        <v>1</v>
      </c>
      <c r="E24" s="113">
        <v>1</v>
      </c>
      <c r="F24" s="99">
        <f t="shared" si="0"/>
        <v>1</v>
      </c>
      <c r="G24" s="80">
        <f>806400000+30960036</f>
        <v>837360036</v>
      </c>
      <c r="H24" s="109">
        <v>360258836</v>
      </c>
      <c r="I24" s="99">
        <f t="shared" si="1"/>
        <v>0.4302317050153561</v>
      </c>
    </row>
    <row r="25" spans="1:9" ht="49.5">
      <c r="A25" s="275" t="s">
        <v>95</v>
      </c>
      <c r="B25" s="79" t="s">
        <v>170</v>
      </c>
      <c r="C25" s="79">
        <v>0</v>
      </c>
      <c r="D25" s="79">
        <v>1</v>
      </c>
      <c r="E25" s="113">
        <v>0</v>
      </c>
      <c r="F25" s="99">
        <f t="shared" si="0"/>
        <v>0</v>
      </c>
      <c r="G25" s="80">
        <v>20000000</v>
      </c>
      <c r="H25" s="109">
        <v>0</v>
      </c>
      <c r="I25" s="99">
        <f t="shared" si="1"/>
        <v>0</v>
      </c>
    </row>
    <row r="26" spans="1:9" ht="24.75">
      <c r="A26" s="276"/>
      <c r="B26" s="79" t="s">
        <v>172</v>
      </c>
      <c r="C26" s="79">
        <v>2</v>
      </c>
      <c r="D26" s="79">
        <v>1</v>
      </c>
      <c r="E26" s="113">
        <v>1</v>
      </c>
      <c r="F26" s="99">
        <f t="shared" si="0"/>
        <v>1</v>
      </c>
      <c r="G26" s="80">
        <v>20000000</v>
      </c>
      <c r="H26" s="109">
        <f>5000000+10000000</f>
        <v>15000000</v>
      </c>
      <c r="I26" s="99">
        <f t="shared" si="1"/>
        <v>0.75</v>
      </c>
    </row>
    <row r="27" spans="1:9" ht="24.75">
      <c r="A27" s="276"/>
      <c r="B27" s="79" t="s">
        <v>174</v>
      </c>
      <c r="C27" s="79">
        <v>2</v>
      </c>
      <c r="D27" s="79">
        <v>1</v>
      </c>
      <c r="E27" s="113">
        <v>0</v>
      </c>
      <c r="F27" s="99">
        <f t="shared" si="0"/>
        <v>0</v>
      </c>
      <c r="G27" s="80">
        <v>20000000</v>
      </c>
      <c r="H27" s="109">
        <v>0</v>
      </c>
      <c r="I27" s="99">
        <f t="shared" si="1"/>
        <v>0</v>
      </c>
    </row>
    <row r="28" spans="1:9" ht="24.75">
      <c r="A28" s="276"/>
      <c r="B28" s="79" t="s">
        <v>175</v>
      </c>
      <c r="C28" s="79">
        <v>2</v>
      </c>
      <c r="D28" s="79">
        <v>1</v>
      </c>
      <c r="E28" s="113">
        <v>1</v>
      </c>
      <c r="F28" s="99">
        <f t="shared" si="0"/>
        <v>1</v>
      </c>
      <c r="G28" s="80">
        <v>35000000</v>
      </c>
      <c r="H28" s="109">
        <v>26500000</v>
      </c>
      <c r="I28" s="99">
        <f t="shared" si="1"/>
        <v>0.7571428571428571</v>
      </c>
    </row>
    <row r="29" spans="1:9" ht="24.75">
      <c r="A29" s="276"/>
      <c r="B29" s="79" t="s">
        <v>176</v>
      </c>
      <c r="C29" s="79">
        <v>10000</v>
      </c>
      <c r="D29" s="79">
        <v>2</v>
      </c>
      <c r="E29" s="113">
        <v>2</v>
      </c>
      <c r="F29" s="99">
        <f t="shared" si="0"/>
        <v>1</v>
      </c>
      <c r="G29" s="80">
        <v>30000000</v>
      </c>
      <c r="H29" s="109">
        <v>19200000</v>
      </c>
      <c r="I29" s="99">
        <f t="shared" si="1"/>
        <v>0.64</v>
      </c>
    </row>
    <row r="30" spans="1:9" ht="37.5">
      <c r="A30" s="276"/>
      <c r="B30" s="79" t="s">
        <v>173</v>
      </c>
      <c r="C30" s="79">
        <v>10000</v>
      </c>
      <c r="D30" s="79">
        <v>1</v>
      </c>
      <c r="E30" s="113">
        <v>1</v>
      </c>
      <c r="F30" s="99">
        <f t="shared" si="0"/>
        <v>1</v>
      </c>
      <c r="G30" s="80">
        <v>14000000</v>
      </c>
      <c r="H30" s="109">
        <v>10000000</v>
      </c>
      <c r="I30" s="99">
        <f t="shared" si="1"/>
        <v>0.7142857142857143</v>
      </c>
    </row>
    <row r="31" spans="1:9" ht="24.75">
      <c r="A31" s="276"/>
      <c r="B31" s="79" t="s">
        <v>177</v>
      </c>
      <c r="C31" s="79">
        <v>10000</v>
      </c>
      <c r="D31" s="79">
        <v>1</v>
      </c>
      <c r="E31" s="113">
        <v>1</v>
      </c>
      <c r="F31" s="99">
        <f t="shared" si="0"/>
        <v>1</v>
      </c>
      <c r="G31" s="80">
        <v>43000000</v>
      </c>
      <c r="H31" s="109">
        <v>40000000</v>
      </c>
      <c r="I31" s="99">
        <f t="shared" si="1"/>
        <v>0.9302325581395349</v>
      </c>
    </row>
    <row r="32" spans="1:9" ht="37.5">
      <c r="A32" s="276"/>
      <c r="B32" s="79" t="s">
        <v>178</v>
      </c>
      <c r="C32" s="79">
        <v>10000</v>
      </c>
      <c r="D32" s="79">
        <v>8</v>
      </c>
      <c r="E32" s="113">
        <v>8</v>
      </c>
      <c r="F32" s="99">
        <f t="shared" si="0"/>
        <v>1</v>
      </c>
      <c r="G32" s="80">
        <f>80800000+30960036</f>
        <v>111760036</v>
      </c>
      <c r="H32" s="109">
        <f>10000000+10000000+10400000+10000000+5000000+4400000+8800000+5000000+10000000+8800000+10000000</f>
        <v>92400000</v>
      </c>
      <c r="I32" s="99">
        <f t="shared" si="1"/>
        <v>0.8267713872246785</v>
      </c>
    </row>
    <row r="33" spans="1:9" ht="24.75">
      <c r="A33" s="277"/>
      <c r="B33" s="79" t="s">
        <v>179</v>
      </c>
      <c r="C33" s="79">
        <v>10000</v>
      </c>
      <c r="D33" s="79">
        <v>1</v>
      </c>
      <c r="E33" s="113">
        <v>1</v>
      </c>
      <c r="F33" s="99">
        <f t="shared" si="0"/>
        <v>1</v>
      </c>
      <c r="G33" s="80">
        <v>16000000</v>
      </c>
      <c r="H33" s="109">
        <f>5000000+10000000</f>
        <v>15000000</v>
      </c>
      <c r="I33" s="99">
        <f t="shared" si="1"/>
        <v>0.9375</v>
      </c>
    </row>
    <row r="34" spans="1:9" ht="24.75">
      <c r="A34" s="275" t="s">
        <v>96</v>
      </c>
      <c r="B34" s="79" t="s">
        <v>180</v>
      </c>
      <c r="C34" s="79">
        <v>0</v>
      </c>
      <c r="D34" s="79">
        <v>3</v>
      </c>
      <c r="E34" s="113">
        <v>3</v>
      </c>
      <c r="F34" s="99">
        <f t="shared" si="0"/>
        <v>1</v>
      </c>
      <c r="G34" s="80">
        <v>86400000</v>
      </c>
      <c r="H34" s="109">
        <f>72654544+3927272</f>
        <v>76581816</v>
      </c>
      <c r="I34" s="99">
        <f t="shared" si="1"/>
        <v>0.8863636111111111</v>
      </c>
    </row>
    <row r="35" spans="1:9" ht="24.75" customHeight="1">
      <c r="A35" s="276"/>
      <c r="B35" s="79" t="s">
        <v>182</v>
      </c>
      <c r="C35" s="79">
        <v>0</v>
      </c>
      <c r="D35" s="79">
        <v>1</v>
      </c>
      <c r="E35" s="113">
        <v>0</v>
      </c>
      <c r="F35" s="99">
        <f t="shared" si="0"/>
        <v>0</v>
      </c>
      <c r="G35" s="80">
        <v>6000000</v>
      </c>
      <c r="H35" s="109">
        <v>0</v>
      </c>
      <c r="I35" s="99">
        <f t="shared" si="1"/>
        <v>0</v>
      </c>
    </row>
    <row r="36" spans="1:9" ht="24.75">
      <c r="A36" s="276"/>
      <c r="B36" s="79" t="s">
        <v>183</v>
      </c>
      <c r="C36" s="79">
        <v>0</v>
      </c>
      <c r="D36" s="79">
        <v>1</v>
      </c>
      <c r="E36" s="113">
        <v>0</v>
      </c>
      <c r="F36" s="99">
        <f t="shared" si="0"/>
        <v>0</v>
      </c>
      <c r="G36" s="80">
        <v>12786000</v>
      </c>
      <c r="H36" s="109">
        <v>0</v>
      </c>
      <c r="I36" s="99">
        <f t="shared" si="1"/>
        <v>0</v>
      </c>
    </row>
    <row r="37" spans="1:9" ht="24.75">
      <c r="A37" s="276"/>
      <c r="B37" s="79" t="s">
        <v>184</v>
      </c>
      <c r="C37" s="79">
        <v>0</v>
      </c>
      <c r="D37" s="79">
        <v>1</v>
      </c>
      <c r="E37" s="113">
        <v>1</v>
      </c>
      <c r="F37" s="99">
        <f t="shared" si="0"/>
        <v>1</v>
      </c>
      <c r="G37" s="80">
        <v>20000000</v>
      </c>
      <c r="H37" s="109">
        <v>10000000</v>
      </c>
      <c r="I37" s="99">
        <f t="shared" si="1"/>
        <v>0.5</v>
      </c>
    </row>
    <row r="38" spans="1:9" ht="24.75">
      <c r="A38" s="277"/>
      <c r="B38" s="79" t="s">
        <v>185</v>
      </c>
      <c r="C38" s="79">
        <v>12</v>
      </c>
      <c r="D38" s="79">
        <v>12</v>
      </c>
      <c r="E38" s="114">
        <v>0</v>
      </c>
      <c r="F38" s="99">
        <f t="shared" si="0"/>
        <v>0</v>
      </c>
      <c r="G38" s="80">
        <f>687295000-19967976</f>
        <v>667327024</v>
      </c>
      <c r="H38" s="110">
        <v>0</v>
      </c>
      <c r="I38" s="99">
        <f t="shared" si="1"/>
        <v>0</v>
      </c>
    </row>
    <row r="39" spans="1:9" ht="12">
      <c r="A39" s="5"/>
      <c r="B39" s="5"/>
      <c r="C39" s="5"/>
      <c r="D39" s="5"/>
      <c r="E39" s="5"/>
      <c r="F39" s="106">
        <v>0</v>
      </c>
      <c r="G39" s="107"/>
      <c r="H39" s="107"/>
      <c r="I39" s="106">
        <v>0</v>
      </c>
    </row>
    <row r="40" spans="1:9" ht="12">
      <c r="A40" s="5"/>
      <c r="B40" s="5"/>
      <c r="C40" s="5"/>
      <c r="D40" s="5"/>
      <c r="E40" s="5"/>
      <c r="F40" s="106">
        <v>1</v>
      </c>
      <c r="G40" s="107"/>
      <c r="H40" s="107"/>
      <c r="I40" s="106">
        <v>1</v>
      </c>
    </row>
    <row r="41" spans="1:9" ht="12">
      <c r="A41"/>
      <c r="B41"/>
      <c r="C41"/>
      <c r="D41"/>
      <c r="E41"/>
      <c r="F41"/>
      <c r="G41" s="178">
        <f>+SUM(G3:G38)</f>
        <v>4012162339</v>
      </c>
      <c r="H41" s="178">
        <f>SUM(H3:H38)</f>
        <v>1348569652</v>
      </c>
      <c r="I41" s="272">
        <f>H41/G41</f>
        <v>0.3361204104059559</v>
      </c>
    </row>
    <row r="42" spans="1:9" ht="12.75" thickBot="1">
      <c r="A42"/>
      <c r="B42"/>
      <c r="C42"/>
      <c r="D42"/>
      <c r="E42"/>
      <c r="F42"/>
      <c r="G42" s="179"/>
      <c r="H42" s="179"/>
      <c r="I42" s="267"/>
    </row>
    <row r="43" spans="1:9" ht="12">
      <c r="A43" s="8"/>
      <c r="B43" s="5"/>
      <c r="C43" s="5"/>
      <c r="D43" s="5"/>
      <c r="E43" s="5"/>
      <c r="F43" s="5"/>
      <c r="G43" s="18"/>
      <c r="H43" s="18"/>
      <c r="I43" s="18"/>
    </row>
    <row r="45" spans="2:10" ht="24.75">
      <c r="B45" s="119" t="s">
        <v>90</v>
      </c>
      <c r="C45" s="120"/>
      <c r="D45" s="120"/>
      <c r="E45" s="120"/>
      <c r="F45" s="120">
        <v>4</v>
      </c>
      <c r="G45" s="123">
        <v>0.25</v>
      </c>
      <c r="H45" s="121">
        <v>165000000</v>
      </c>
      <c r="I45" s="121">
        <v>20400000</v>
      </c>
      <c r="J45" s="122">
        <f>I45/H45</f>
        <v>0.12363636363636364</v>
      </c>
    </row>
    <row r="46" spans="2:10" ht="12">
      <c r="B46" s="119" t="s">
        <v>91</v>
      </c>
      <c r="C46" s="120"/>
      <c r="D46" s="120"/>
      <c r="E46" s="120"/>
      <c r="F46" s="120">
        <v>6</v>
      </c>
      <c r="G46" s="123">
        <v>0.3056</v>
      </c>
      <c r="H46" s="121">
        <v>397279470</v>
      </c>
      <c r="I46" s="121">
        <v>181549000</v>
      </c>
      <c r="J46" s="122">
        <f aca="true" t="shared" si="2" ref="J46:J51">I46/H46</f>
        <v>0.4569805733983687</v>
      </c>
    </row>
    <row r="47" spans="2:10" ht="24.75">
      <c r="B47" s="119" t="s">
        <v>92</v>
      </c>
      <c r="C47" s="120"/>
      <c r="D47" s="120"/>
      <c r="E47" s="120"/>
      <c r="F47" s="120">
        <v>5</v>
      </c>
      <c r="G47" s="123">
        <v>0.44</v>
      </c>
      <c r="H47" s="121">
        <v>661422612</v>
      </c>
      <c r="I47" s="121">
        <v>481680000</v>
      </c>
      <c r="J47" s="122">
        <f t="shared" si="2"/>
        <v>0.7282484621194051</v>
      </c>
    </row>
    <row r="48" spans="2:10" ht="24.75">
      <c r="B48" s="119" t="s">
        <v>93</v>
      </c>
      <c r="C48" s="120"/>
      <c r="D48" s="120"/>
      <c r="E48" s="120"/>
      <c r="F48" s="120">
        <v>4</v>
      </c>
      <c r="G48" s="123">
        <v>0.5</v>
      </c>
      <c r="H48" s="121">
        <v>0</v>
      </c>
      <c r="I48" s="121">
        <v>0</v>
      </c>
      <c r="J48" s="122" t="e">
        <f t="shared" si="2"/>
        <v>#DIV/0!</v>
      </c>
    </row>
    <row r="49" spans="2:10" ht="23.25" customHeight="1">
      <c r="B49" s="119" t="s">
        <v>94</v>
      </c>
      <c r="C49" s="120"/>
      <c r="D49" s="120"/>
      <c r="E49" s="120"/>
      <c r="F49" s="120">
        <v>3</v>
      </c>
      <c r="G49" s="123">
        <v>0.3333</v>
      </c>
      <c r="H49" s="121">
        <v>1686187197</v>
      </c>
      <c r="I49" s="121">
        <v>360258836</v>
      </c>
      <c r="J49" s="122">
        <f t="shared" si="2"/>
        <v>0.21365293049369535</v>
      </c>
    </row>
    <row r="50" spans="2:10" ht="24.75">
      <c r="B50" s="119" t="s">
        <v>95</v>
      </c>
      <c r="C50" s="120"/>
      <c r="D50" s="120"/>
      <c r="E50" s="120"/>
      <c r="F50" s="120">
        <v>9</v>
      </c>
      <c r="G50" s="123">
        <v>0.7778</v>
      </c>
      <c r="H50" s="121">
        <v>309760036</v>
      </c>
      <c r="I50" s="121">
        <v>218100000</v>
      </c>
      <c r="J50" s="122">
        <f t="shared" si="2"/>
        <v>0.7040934099064994</v>
      </c>
    </row>
    <row r="51" spans="2:10" ht="24.75">
      <c r="B51" s="119" t="s">
        <v>96</v>
      </c>
      <c r="C51" s="120"/>
      <c r="D51" s="120"/>
      <c r="E51" s="120"/>
      <c r="F51" s="120">
        <v>5</v>
      </c>
      <c r="G51" s="123">
        <v>0.4</v>
      </c>
      <c r="H51" s="121">
        <v>792513024</v>
      </c>
      <c r="I51" s="121">
        <v>86581816</v>
      </c>
      <c r="J51" s="122">
        <f t="shared" si="2"/>
        <v>0.10924970742184295</v>
      </c>
    </row>
  </sheetData>
  <sheetProtection/>
  <protectedRanges>
    <protectedRange sqref="G3:H38" name="Rango2"/>
    <protectedRange sqref="E3:E38" name="Rango1"/>
  </protectedRanges>
  <autoFilter ref="A1:I42"/>
  <mergeCells count="17">
    <mergeCell ref="A3:A6"/>
    <mergeCell ref="A34:A38"/>
    <mergeCell ref="A22:A24"/>
    <mergeCell ref="A18:A21"/>
    <mergeCell ref="A7:A12"/>
    <mergeCell ref="A25:A33"/>
    <mergeCell ref="A13:A17"/>
    <mergeCell ref="G1:G2"/>
    <mergeCell ref="H1:H2"/>
    <mergeCell ref="G41:G42"/>
    <mergeCell ref="H41:H42"/>
    <mergeCell ref="I41:I42"/>
    <mergeCell ref="A1:A2"/>
    <mergeCell ref="B1:B2"/>
    <mergeCell ref="C1:C2"/>
    <mergeCell ref="D1:D2"/>
    <mergeCell ref="E1:E2"/>
  </mergeCells>
  <conditionalFormatting sqref="F3:F40">
    <cfRule type="colorScale" priority="3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I39:I40">
    <cfRule type="colorScale" priority="2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I3:I40">
    <cfRule type="colorScale" priority="1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Juliana</cp:lastModifiedBy>
  <cp:lastPrinted>2022-08-31T00:32:05Z</cp:lastPrinted>
  <dcterms:created xsi:type="dcterms:W3CDTF">2012-06-01T17:13:38Z</dcterms:created>
  <dcterms:modified xsi:type="dcterms:W3CDTF">2022-08-31T00:50:36Z</dcterms:modified>
  <cp:category/>
  <cp:version/>
  <cp:contentType/>
  <cp:contentStatus/>
</cp:coreProperties>
</file>