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G:\PLANEACION 2022\SEG_PLAN_DE_ACCIÓN_2022_PDM_2020-2023\SEG_PLAN_DE_ACCIÓN_2022_PDM_2020-2023_2T\SEG_PLANACCION_PUBLICADOS\"/>
    </mc:Choice>
  </mc:AlternateContent>
  <bookViews>
    <workbookView xWindow="-105" yWindow="-105" windowWidth="19425" windowHeight="10425" tabRatio="496"/>
  </bookViews>
  <sheets>
    <sheet name="SEG_PLANACCION_2022_2T" sheetId="2" r:id="rId1"/>
    <sheet name="CONSOLIDADO" sheetId="3" r:id="rId2"/>
  </sheets>
  <definedNames>
    <definedName name="_xlnm._FilterDatabase" localSheetId="1" hidden="1">CONSOLIDADO!$A$1:$J$96</definedName>
    <definedName name="_xlnm._FilterDatabase" localSheetId="0" hidden="1">SEG_PLANACCION_2022_2T!$A$10:$AL$105</definedName>
    <definedName name="_xlnm.Print_Area" localSheetId="0">SEG_PLANACCION_2022_2T!$A$1:$AB$115</definedName>
    <definedName name="_xlnm.Print_Titles" localSheetId="0">SEG_PLANACCION_2022_2T!$1:$10</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J119" i="3" l="1"/>
  <c r="J100" i="3"/>
  <c r="J101" i="3"/>
  <c r="J102" i="3"/>
  <c r="J103" i="3"/>
  <c r="J104" i="3"/>
  <c r="J105" i="3"/>
  <c r="J106" i="3"/>
  <c r="J107" i="3"/>
  <c r="J108" i="3"/>
  <c r="J109" i="3"/>
  <c r="J110" i="3"/>
  <c r="J111" i="3"/>
  <c r="J112" i="3"/>
  <c r="J113" i="3"/>
  <c r="J114" i="3"/>
  <c r="J115" i="3"/>
  <c r="J116" i="3"/>
  <c r="J117" i="3"/>
  <c r="J118" i="3"/>
  <c r="J99" i="3"/>
  <c r="I92" i="3"/>
  <c r="I91" i="3"/>
  <c r="F91" i="3"/>
  <c r="I90" i="3"/>
  <c r="F90" i="3"/>
  <c r="I89" i="3"/>
  <c r="F89" i="3"/>
  <c r="I87" i="3"/>
  <c r="F87" i="3"/>
  <c r="I86" i="3"/>
  <c r="H85" i="3"/>
  <c r="I85" i="3" s="1"/>
  <c r="F85" i="3"/>
  <c r="H84" i="3"/>
  <c r="I84" i="3" s="1"/>
  <c r="F84" i="3"/>
  <c r="I83" i="3"/>
  <c r="I82" i="3"/>
  <c r="I81" i="3"/>
  <c r="F81" i="3"/>
  <c r="H80" i="3"/>
  <c r="G80" i="3"/>
  <c r="I79" i="3"/>
  <c r="F79" i="3"/>
  <c r="I78" i="3"/>
  <c r="F78" i="3"/>
  <c r="I77" i="3"/>
  <c r="F77" i="3"/>
  <c r="H76" i="3"/>
  <c r="G76" i="3"/>
  <c r="F76" i="3"/>
  <c r="G75" i="3"/>
  <c r="I75" i="3" s="1"/>
  <c r="F75" i="3"/>
  <c r="I74" i="3"/>
  <c r="I73" i="3"/>
  <c r="F73" i="3"/>
  <c r="I72" i="3"/>
  <c r="F72" i="3"/>
  <c r="I71" i="3"/>
  <c r="F71" i="3"/>
  <c r="I70" i="3"/>
  <c r="F70" i="3"/>
  <c r="I69" i="3"/>
  <c r="I68" i="3"/>
  <c r="I67" i="3"/>
  <c r="H66" i="3"/>
  <c r="I66" i="3" s="1"/>
  <c r="F66" i="3"/>
  <c r="H65" i="3"/>
  <c r="I65" i="3" s="1"/>
  <c r="G65" i="3"/>
  <c r="F65" i="3"/>
  <c r="I64" i="3"/>
  <c r="F64" i="3"/>
  <c r="G63" i="3"/>
  <c r="I63" i="3" s="1"/>
  <c r="G62" i="3"/>
  <c r="I62" i="3" s="1"/>
  <c r="F62" i="3"/>
  <c r="I61" i="3"/>
  <c r="F61" i="3"/>
  <c r="I60" i="3"/>
  <c r="F60" i="3"/>
  <c r="I59" i="3"/>
  <c r="I58" i="3"/>
  <c r="F58" i="3"/>
  <c r="I57" i="3"/>
  <c r="I56" i="3"/>
  <c r="F56" i="3"/>
  <c r="H55" i="3"/>
  <c r="I55" i="3" s="1"/>
  <c r="I54" i="3"/>
  <c r="G53" i="3"/>
  <c r="I53" i="3" s="1"/>
  <c r="F53" i="3"/>
  <c r="I52" i="3"/>
  <c r="I51" i="3"/>
  <c r="F51" i="3"/>
  <c r="I50" i="3"/>
  <c r="I49" i="3"/>
  <c r="I48" i="3"/>
  <c r="F48" i="3"/>
  <c r="I47" i="3"/>
  <c r="F47" i="3"/>
  <c r="I46" i="3"/>
  <c r="F46" i="3"/>
  <c r="I45" i="3"/>
  <c r="F45" i="3"/>
  <c r="I43" i="3"/>
  <c r="F43" i="3"/>
  <c r="H42" i="3"/>
  <c r="I42" i="3" s="1"/>
  <c r="F42" i="3"/>
  <c r="I41" i="3"/>
  <c r="F41" i="3"/>
  <c r="I40" i="3"/>
  <c r="F40" i="3"/>
  <c r="H39" i="3"/>
  <c r="I39" i="3" s="1"/>
  <c r="F39" i="3"/>
  <c r="I38" i="3"/>
  <c r="F38" i="3"/>
  <c r="I37" i="3"/>
  <c r="F37" i="3"/>
  <c r="H36" i="3"/>
  <c r="G36" i="3"/>
  <c r="F36" i="3"/>
  <c r="I35" i="3"/>
  <c r="I34" i="3"/>
  <c r="I33" i="3"/>
  <c r="I32" i="3"/>
  <c r="I30" i="3"/>
  <c r="F30" i="3"/>
  <c r="H29" i="3"/>
  <c r="I29" i="3" s="1"/>
  <c r="F29" i="3"/>
  <c r="H28" i="3"/>
  <c r="I28" i="3" s="1"/>
  <c r="F28" i="3"/>
  <c r="I27" i="3"/>
  <c r="I26" i="3"/>
  <c r="I25" i="3"/>
  <c r="I24" i="3"/>
  <c r="F24" i="3"/>
  <c r="I23" i="3"/>
  <c r="F23" i="3"/>
  <c r="H22" i="3"/>
  <c r="I22" i="3" s="1"/>
  <c r="H21" i="3"/>
  <c r="G21" i="3"/>
  <c r="F21" i="3"/>
  <c r="I20" i="3"/>
  <c r="H19" i="3"/>
  <c r="G19" i="3"/>
  <c r="F19" i="3"/>
  <c r="H18" i="3"/>
  <c r="I18" i="3" s="1"/>
  <c r="H17" i="3"/>
  <c r="G17" i="3"/>
  <c r="F17" i="3"/>
  <c r="I16" i="3"/>
  <c r="I15" i="3"/>
  <c r="I14" i="3"/>
  <c r="F14" i="3"/>
  <c r="I13" i="3"/>
  <c r="F13" i="3"/>
  <c r="I12" i="3"/>
  <c r="F12" i="3"/>
  <c r="H11" i="3"/>
  <c r="G11" i="3"/>
  <c r="F11" i="3"/>
  <c r="H10" i="3"/>
  <c r="G10" i="3"/>
  <c r="F10" i="3"/>
  <c r="I9" i="3"/>
  <c r="F9" i="3"/>
  <c r="I8" i="3"/>
  <c r="I7" i="3"/>
  <c r="I6" i="3"/>
  <c r="F6" i="3"/>
  <c r="I5" i="3"/>
  <c r="I4" i="3"/>
  <c r="F4" i="3"/>
  <c r="I3" i="3"/>
  <c r="F3" i="3"/>
  <c r="S15" i="2"/>
  <c r="S13" i="2"/>
  <c r="S67" i="2"/>
  <c r="S62" i="2"/>
  <c r="S71" i="2"/>
  <c r="S100" i="2"/>
  <c r="S96" i="2"/>
  <c r="I76" i="3" l="1"/>
  <c r="I36" i="3"/>
  <c r="H94" i="3"/>
  <c r="I17" i="3"/>
  <c r="I80" i="3"/>
  <c r="I19" i="3"/>
  <c r="I21" i="3"/>
  <c r="G94" i="3"/>
  <c r="I11" i="3"/>
  <c r="I10" i="3"/>
  <c r="V72" i="2"/>
  <c r="I94" i="3" l="1"/>
  <c r="X67" i="2"/>
  <c r="X68" i="2"/>
  <c r="V84" i="2"/>
  <c r="V20" i="2" l="1"/>
  <c r="W20" i="2"/>
  <c r="S12" i="2" l="1"/>
  <c r="S19" i="2" l="1"/>
  <c r="X82" i="2"/>
  <c r="X92" i="2" l="1"/>
  <c r="X23" i="2"/>
  <c r="X13" i="2"/>
  <c r="V45" i="2" l="1"/>
  <c r="W27" i="2" l="1"/>
  <c r="V26" i="2" l="1"/>
  <c r="X43" i="2"/>
  <c r="W37" i="2"/>
  <c r="W45" i="2"/>
  <c r="W75" i="2"/>
  <c r="W48" i="2"/>
  <c r="V28" i="2"/>
  <c r="V19" i="2"/>
  <c r="V89" i="2" l="1"/>
  <c r="S88" i="2"/>
  <c r="W89" i="2"/>
  <c r="V85" i="2"/>
  <c r="V62" i="2"/>
  <c r="W94" i="2" l="1"/>
  <c r="W93" i="2"/>
  <c r="W85" i="2"/>
  <c r="W74" i="2"/>
  <c r="W64" i="2"/>
  <c r="W51" i="2"/>
  <c r="W38" i="2"/>
  <c r="W31" i="2"/>
  <c r="W30" i="2"/>
  <c r="W26" i="2"/>
  <c r="W28" i="2" l="1"/>
  <c r="W19" i="2" l="1"/>
  <c r="X19" i="2" s="1"/>
  <c r="X91" i="2"/>
  <c r="X90" i="2"/>
  <c r="X101" i="2"/>
  <c r="X100" i="2"/>
  <c r="X99" i="2"/>
  <c r="X98" i="2"/>
  <c r="X96" i="2"/>
  <c r="X95" i="2"/>
  <c r="X94" i="2"/>
  <c r="X93" i="2"/>
  <c r="X88" i="2"/>
  <c r="X87" i="2"/>
  <c r="X83" i="2"/>
  <c r="X81" i="2"/>
  <c r="X80" i="2"/>
  <c r="X79" i="2"/>
  <c r="X78" i="2"/>
  <c r="X77" i="2"/>
  <c r="X76" i="2"/>
  <c r="X75" i="2"/>
  <c r="X73" i="2"/>
  <c r="X72" i="2"/>
  <c r="X70" i="2"/>
  <c r="X69" i="2"/>
  <c r="X65" i="2"/>
  <c r="X64" i="2"/>
  <c r="X63" i="2"/>
  <c r="X61" i="2"/>
  <c r="X60" i="2"/>
  <c r="X59" i="2"/>
  <c r="X58" i="2"/>
  <c r="X57" i="2"/>
  <c r="X56" i="2"/>
  <c r="X55" i="2"/>
  <c r="X54" i="2"/>
  <c r="X52" i="2"/>
  <c r="X51" i="2"/>
  <c r="X50" i="2"/>
  <c r="X48" i="2"/>
  <c r="X47" i="2"/>
  <c r="X46" i="2"/>
  <c r="X45" i="2"/>
  <c r="X44" i="2"/>
  <c r="X41" i="2"/>
  <c r="X38" i="2"/>
  <c r="X37" i="2"/>
  <c r="X36" i="2"/>
  <c r="X35" i="2"/>
  <c r="X34" i="2"/>
  <c r="X33" i="2"/>
  <c r="X32" i="2"/>
  <c r="X31" i="2"/>
  <c r="X29" i="2"/>
  <c r="X27" i="2"/>
  <c r="X17" i="2"/>
  <c r="X16" i="2"/>
  <c r="X15" i="2"/>
  <c r="X14" i="2"/>
  <c r="X12" i="2"/>
  <c r="S99" i="2"/>
  <c r="S98" i="2"/>
  <c r="S94" i="2"/>
  <c r="S93" i="2"/>
  <c r="S90" i="2"/>
  <c r="S87" i="2"/>
  <c r="S86" i="2"/>
  <c r="S85" i="2"/>
  <c r="S84" i="2"/>
  <c r="S82" i="2"/>
  <c r="S81" i="2"/>
  <c r="S80" i="2"/>
  <c r="S79" i="2"/>
  <c r="S75" i="2"/>
  <c r="S74" i="2"/>
  <c r="S73" i="2"/>
  <c r="S70" i="2"/>
  <c r="S69" i="2"/>
  <c r="S65" i="2"/>
  <c r="S61" i="2"/>
  <c r="S60" i="2"/>
  <c r="S57" i="2"/>
  <c r="S56" i="2"/>
  <c r="S55" i="2"/>
  <c r="S54" i="2"/>
  <c r="S52" i="2"/>
  <c r="S51" i="2"/>
  <c r="S50" i="2"/>
  <c r="S49" i="2"/>
  <c r="S48" i="2"/>
  <c r="S47" i="2"/>
  <c r="S46" i="2"/>
  <c r="S45" i="2"/>
  <c r="S39" i="2"/>
  <c r="S38" i="2"/>
  <c r="S37" i="2"/>
  <c r="S33" i="2"/>
  <c r="S32" i="2"/>
  <c r="S30" i="2"/>
  <c r="S26" i="2"/>
  <c r="S23" i="2"/>
  <c r="S22" i="2"/>
  <c r="S21" i="2"/>
  <c r="S20" i="2"/>
  <c r="S18" i="2"/>
  <c r="X21" i="2" l="1"/>
  <c r="X22" i="2"/>
  <c r="X26" i="2"/>
  <c r="X28" i="2"/>
  <c r="V30" i="2"/>
  <c r="X39" i="2"/>
  <c r="X42" i="2"/>
  <c r="X49" i="2"/>
  <c r="X62" i="2"/>
  <c r="X66" i="2"/>
  <c r="V71" i="2"/>
  <c r="X71" i="2" s="1"/>
  <c r="V74" i="2"/>
  <c r="X74" i="2" s="1"/>
  <c r="X84" i="2"/>
  <c r="X85" i="2"/>
  <c r="X86" i="2"/>
  <c r="X89" i="2"/>
  <c r="V103" i="2" l="1"/>
  <c r="X30" i="2"/>
  <c r="X20" i="2"/>
  <c r="S28" i="2" l="1"/>
  <c r="W103" i="2" l="1"/>
  <c r="X103" i="2" s="1"/>
  <c r="X18" i="2"/>
</calcChain>
</file>

<file path=xl/sharedStrings.xml><?xml version="1.0" encoding="utf-8"?>
<sst xmlns="http://schemas.openxmlformats.org/spreadsheetml/2006/main" count="1065" uniqueCount="465">
  <si>
    <t xml:space="preserve">Proceso de Direccionamiento Estratégico </t>
  </si>
  <si>
    <t>Departamento Administrativo de Planeación</t>
  </si>
  <si>
    <t>Página : 1 de 1</t>
  </si>
  <si>
    <r>
      <t xml:space="preserve">SECRETARÍA O  ENTIDAD RESPONSABLE:  </t>
    </r>
    <r>
      <rPr>
        <b/>
        <u/>
        <sz val="10"/>
        <rFont val="Arial"/>
        <family val="2"/>
      </rPr>
      <t xml:space="preserve">2.6.SECRETARÍA DE INFRAESTRUCTURA </t>
    </r>
  </si>
  <si>
    <t xml:space="preserve">PLAN  DE DESARROLLO </t>
  </si>
  <si>
    <t>PROYECTOS</t>
  </si>
  <si>
    <t>ACCIONES/ACTIVIDADES  DE  GESTIÓN Y ADMINISTRATIVAS</t>
  </si>
  <si>
    <t>RESPONSABILIDAD</t>
  </si>
  <si>
    <t>LÍNEA ESTRATÉGICA</t>
  </si>
  <si>
    <t>SECTOR</t>
  </si>
  <si>
    <t>ODS ASOCIADOS</t>
  </si>
  <si>
    <t>INDICADOR DE BIENESTAR</t>
  </si>
  <si>
    <t>PROGRAMA PRESUPUESTAL</t>
  </si>
  <si>
    <t>PRODUCTO</t>
  </si>
  <si>
    <t>INDICADOR DE PRODUCTO</t>
  </si>
  <si>
    <t xml:space="preserve">INDICADOR </t>
  </si>
  <si>
    <t xml:space="preserve">LÍNEA BASE </t>
  </si>
  <si>
    <t>META CUATRENIO</t>
  </si>
  <si>
    <t>LINEA BASE</t>
  </si>
  <si>
    <t>META DE CUATRIENIO</t>
  </si>
  <si>
    <t>Código BPPIM</t>
  </si>
  <si>
    <t>Nombre del Proyecto</t>
  </si>
  <si>
    <t>Objetivo del Proyecto</t>
  </si>
  <si>
    <t xml:space="preserve">INDICADOR / ACCIONES / 
ACTIVIDADES </t>
  </si>
  <si>
    <t xml:space="preserve">Línea base de las acciones/
Actividades del Proyecto
</t>
  </si>
  <si>
    <t>Valor de la meta de las Acciones/Actividades del proyecto programada para la vigencia actual</t>
  </si>
  <si>
    <t>Rubro Presupuestal</t>
  </si>
  <si>
    <t>Fuente</t>
  </si>
  <si>
    <t>Recursos asignados, en pesos en el momento presupuestal (Apropiación Definitiva)</t>
  </si>
  <si>
    <t>Responsable</t>
  </si>
  <si>
    <t>SOCIAL Y COMUNITARIO: "Un compromiso cuyabro"</t>
  </si>
  <si>
    <t>Cultura</t>
  </si>
  <si>
    <t>10,11,16,17</t>
  </si>
  <si>
    <t>acceso de la población colombiana a espacios culturales</t>
  </si>
  <si>
    <t>Promoción y acceso efectivo a procesos culturales y artísticos</t>
  </si>
  <si>
    <t>Servicio de promoción de actividades culturales</t>
  </si>
  <si>
    <t>Alumbrado Navideño</t>
  </si>
  <si>
    <t>Infraestructura de los procesos culturales y artisticos del Municipio</t>
  </si>
  <si>
    <t>Infraestructura procesos culturales y artísticos</t>
  </si>
  <si>
    <t>Convenio interadministrativo entre el municipio de Armenia y la empresa de energía del Quindío S.A. ESP empresa de servicios públicos -EDEQ S.A  ESP, para unir esfuerzos económicos para contratar el arrendamiento y puesta en funcionamiento del alumbrado navideño en el Municipio de Armenia</t>
  </si>
  <si>
    <t>Propios</t>
  </si>
  <si>
    <t>SECRETARIO DE INFRAESTRUCTURA</t>
  </si>
  <si>
    <t>5, 8, 10, 11, 17</t>
  </si>
  <si>
    <t>Servicio de asistencia técnica en gestión artística y cultural</t>
  </si>
  <si>
    <t>Estudios y diseños elaborados</t>
  </si>
  <si>
    <t>Deporte y Recreación</t>
  </si>
  <si>
    <t>3, 5, 10, 11, 16</t>
  </si>
  <si>
    <t>población que realiza actividad física en su tiempo libre</t>
  </si>
  <si>
    <t>Fomento a la recreación, la actividad física y el deporte</t>
  </si>
  <si>
    <t>Estudios y diseños de infraestructura recreo-deportiva</t>
  </si>
  <si>
    <t>Infraestructura para la actividad fisica, el deporte y la recreación en el Municipio de Armenia</t>
  </si>
  <si>
    <t>ECONÓMICO Y COMPETITIVIDAD: "Por Armenia Podemos"</t>
  </si>
  <si>
    <t>Comercio, Industria y Turismo</t>
  </si>
  <si>
    <t>1, 5, 8, 9, 10, 11, 16, 17</t>
  </si>
  <si>
    <t>población ocupada en la industria turística</t>
  </si>
  <si>
    <t>Productividad y competitividad de las empresas colombianas</t>
  </si>
  <si>
    <t>Plazas de mercado mantenida</t>
  </si>
  <si>
    <t xml:space="preserve">Plaza de mercado mantenida  </t>
  </si>
  <si>
    <t>Mantenimiento de la infraestructura de los centros de acopio</t>
  </si>
  <si>
    <t>N/A</t>
  </si>
  <si>
    <t>INFRAESTRUCTURA CONSTRUIDA: "Acciones Concretas"</t>
  </si>
  <si>
    <t>7, 9, 11, 17</t>
  </si>
  <si>
    <t>capacidad instalada de generación de energía eléctrica (mw)</t>
  </si>
  <si>
    <t xml:space="preserve">Consolidación productiva del sector de energía eléctrica  </t>
  </si>
  <si>
    <t>Redes de alumbrado público ampliadas</t>
  </si>
  <si>
    <t xml:space="preserve"> Alumbrado Publico </t>
  </si>
  <si>
    <t>Efectuar la administración, inversión, modernización y expansión de las redes de alumbrado público.</t>
  </si>
  <si>
    <t>MS Para redes de alumbrado publico ampliadas, mejoradas y con mantenimiento : Contrato de suministro de materiales para ampliación de las redes de alumbrado público en diferentes sectores del municipio de Armenia.</t>
  </si>
  <si>
    <t>Redes de alumbrado público con mantenimiento</t>
  </si>
  <si>
    <t>1.1.2  para redes de aumbrado publico ampliadas, mejoradas y con mantenimiento :  contrato de prestacion de servicios profesionales (ingenieros electricos, financieros , abogados) para apoyar  las  etapas  contractuales,  acompañamiento  tecnico, juridico y financiero a la supervision  y seguimientos al   contrato de concesión y al contrato de interventoría del alumbrado púbico</t>
  </si>
  <si>
    <t>1.1.4 Para redes de alumbrado publico ampliadas, mejoradas y con mantenimiento :Pago a la Concesión y a la Interventoria al contrato de concesión del alumbrado público</t>
  </si>
  <si>
    <t>1.1.5 Para redes de alumbrado publico ampliadas, mejoradas y con mantenimiento : contratos de prestación de servicios de apoyo a la gestión para el acompañamiento en aspectos técnicos (técnico electricista, tecnólogo) y administrativos para la atención a la comunidad y gestión documental</t>
  </si>
  <si>
    <t>MS Para redes de alumbrado publico ampliadas, mejoradas y con mantenimiento :Suministro de energia  para las redes del alumbrado publico ampliadas, mejoradas y con mantenimiento</t>
  </si>
  <si>
    <t>Redes de alumbrado público mejoradas</t>
  </si>
  <si>
    <t>3.33%</t>
  </si>
  <si>
    <t>Contrato de prestación de servicios de apoyo a la gestión, tendiente a la determinación del impuesto de alumbrado publico de contribuyentes no regulados y asistencia en la elaboración de acuerdos de pago y actividades de ejecución.</t>
  </si>
  <si>
    <t>Transporte</t>
  </si>
  <si>
    <t>9, 11</t>
  </si>
  <si>
    <t>red vial urbana en buen estado</t>
  </si>
  <si>
    <t>Infraestructura red vial regional</t>
  </si>
  <si>
    <t>Puentes peatonales construidos</t>
  </si>
  <si>
    <t>Construcción, Mantenimiento y Obras complementarias a la infraestructura vial tanto urbana como rural del Municipio</t>
  </si>
  <si>
    <t>Contrato de consultoria , interventoria , estudio diseño , topografía, estructural (para la construcción de puentes y obras complementaria); Contrato de obra para la construcción de puentes y obras complementarias</t>
  </si>
  <si>
    <t xml:space="preserve">1.1.1  Para puentes peatonales construidos y rehabilitados: contrato de prestación de servicios profesionales (ingenieros, arquitectos, abogados) para apoyar las etapas precontractuales, contractuales, post contractuales; acompañamiento técnico en la supervisión y seguimientos al proceso de ejecución de obras; acompañamiento en los aspectos jurídicos, defensa judicial; diseños, estudios previos, presupuestos, visitas técnicas </t>
  </si>
  <si>
    <t>1.1.5 Para puentes peatonales construidos y rehabilitados: Contratos de prestación de servicios Profesionales (administrativos y financieros) apoyo en las etapas precontractuales, evaluación financiera de las propuestas, revisión de cuentas para tramite de pagos, solicitudes de documentos para el proceso de contratación, elaboración de informes, elaboración y seguimiento a la ejecución presupuestal, proyectos de inversión, planes de acción e indicativo de la secretaria</t>
  </si>
  <si>
    <t>1.1.6 Para puentes peatonales construidos y rehabilitados: Contratos de prestación de servicios de apoyo a la gestión para el acompañamiento en aspectos técnicos,   apoyo al seguimiento a la ejecución de obras, acompañamiento en la gestión documental, entrega de correspondencia interna y externa; apoyo en la elaboración de los precios unitarios y presupuestos de obra, visitas técnicas y atención a la comunidad, levantamientos topograficos, conducción de maquinaria pesada y volquetas</t>
  </si>
  <si>
    <t xml:space="preserve">Obras construidas </t>
  </si>
  <si>
    <t>obras financiadas por contribucion de valorizacion  (POR UNIDAD)</t>
  </si>
  <si>
    <t>MS contratos de  obra y/o interventoría para la ejecución de los proyectos incluidos en el plan de obras de valorización</t>
  </si>
  <si>
    <t>Vía urbana construida</t>
  </si>
  <si>
    <t>11200 M2</t>
  </si>
  <si>
    <t>Andén de la red urbana habilitado</t>
  </si>
  <si>
    <t>Andén construido en vía urbana como obra complementaria de seguridad vial</t>
  </si>
  <si>
    <t>MS Andén construido en vía urbana como obra complementaria de seguridad vial:Contrato de obra pública para la construcción de andenes en diferentes sectores del municipio de Armenia.</t>
  </si>
  <si>
    <t>300 M2</t>
  </si>
  <si>
    <t>500 ML</t>
  </si>
  <si>
    <t>20.000 M2</t>
  </si>
  <si>
    <t xml:space="preserve">Vía urbana construida en pavimento </t>
  </si>
  <si>
    <t>SGP Proposito General</t>
  </si>
  <si>
    <t>1.5.7 Para vías urbanas mantenidas, rehabilitadas y construidas: contrato de prestación de servicios de apoyo a la gestión, acompañamiento técnico en lasupervisión y seguimiento al proceso de ejecución de obras; visitas técnicas, apoyar la elaboración de informes financieros, al plan de desarrollo, plan indicativo, plan de acción, informes de gestión, plan de calidad, conducción de maquinaria pesada y volquetas, correspondencia tanto interna como externa, gestión documental y tablas de retención</t>
  </si>
  <si>
    <t>11 Unidades</t>
  </si>
  <si>
    <t>Centros culturales adecuados</t>
  </si>
  <si>
    <t xml:space="preserve">Centros culturales adecuados </t>
  </si>
  <si>
    <t>Contratos de obra para el mantenimiento y/o adecuación de los centros culturales y artisticos del municipio</t>
  </si>
  <si>
    <t>Centro turístico ampliado</t>
  </si>
  <si>
    <t xml:space="preserve">Construcción, reparación, mantenimiento y ampliación de la infraestructura turística del municipio </t>
  </si>
  <si>
    <t>Brindar espacios adecuados y llamativos que ayuden a reactivar la actividad económica</t>
  </si>
  <si>
    <t>Contrato de obra para la ampliación del centro turistico</t>
  </si>
  <si>
    <t>Malecón ampliado</t>
  </si>
  <si>
    <t>Vivienda</t>
  </si>
  <si>
    <t>8, 9, 11, 16, 17</t>
  </si>
  <si>
    <t>personas con acceso a una solución de alcantarillado</t>
  </si>
  <si>
    <t xml:space="preserve">Acceso de la población a los servicios de agua potable y saneamiento básico </t>
  </si>
  <si>
    <t>MS   para alcantarillados construidos y ampliados : Convenio interadministrativo de transferencia de recursos para aunar esfuerzos  administrativos para la optimización del alcantarillado de los  barrios La Clarita, La Isabela, Zuldemaida y Simon Bolivar del municipio de Armenia.</t>
  </si>
  <si>
    <t>Inclusión social</t>
  </si>
  <si>
    <t>1, 5, 9, 10, 16, 17</t>
  </si>
  <si>
    <t>Porcentaje de implementación y seguimiento de La Política pública La Política Pública de Juventud de Armenia</t>
  </si>
  <si>
    <t>2 Unidades</t>
  </si>
  <si>
    <t>Desarrollo Integral de Niños, Niñas, Adolescentes y sus Familias</t>
  </si>
  <si>
    <t>Edificaciones de atención a la primera infancia remodeladas</t>
  </si>
  <si>
    <t xml:space="preserve">Edificaciones  de atención a la primera infancia remodeladas </t>
  </si>
  <si>
    <t>MS Para la construcción,reparación,mantenimiento y ampliación de la infraestructura para la primera infancia: Contrato de obra pública para el mantenimiento y/o adecuación de una edificación  para la atención de la primera infancia en el municipio de Armenia.</t>
  </si>
  <si>
    <t>1, 3, 5, 8, 9, 10, 11, 16, 17</t>
  </si>
  <si>
    <t xml:space="preserve">MS Contrato de obra pública para el mantenimiento y mejoramiento de parques y escenarios recreo deportivos en distintas comunas del municipio de Armenia.
</t>
  </si>
  <si>
    <t>1.2.1 para canchas multifuncionales adecuadas,canchas construida y mantenidas:Contratos de Prestación de Servicios Profesionales(ingenieros, arquitectos,abogados) para las etapas precontractuales,contractuales y poscontractuales; acompañamiento en los aspectos juridicos, defensa judicial;diseños,estudios previos, presupuestos, visitas técnicas, informes financieros,en la supervisión y seguimiento de ejecución de obras; seguimiento al plan de desarllo,plan indicativo, plan de acción, informe de gestión</t>
  </si>
  <si>
    <t>8 Unidades</t>
  </si>
  <si>
    <t>Gimnasios al aire libre estáticos</t>
  </si>
  <si>
    <t>Gimnasios al aire libre construidos</t>
  </si>
  <si>
    <t>3 Unidades</t>
  </si>
  <si>
    <t>Cancha construida</t>
  </si>
  <si>
    <t xml:space="preserve">Cancha construida </t>
  </si>
  <si>
    <t>Formación y preparación de deportistas</t>
  </si>
  <si>
    <t>Polideportivos mantenidos</t>
  </si>
  <si>
    <t>índice de ciudades modernas</t>
  </si>
  <si>
    <t>Infraestructura Pública</t>
  </si>
  <si>
    <t>Proyectos orientados a la infraestructura pública</t>
  </si>
  <si>
    <t>Infraestructura colectiva</t>
  </si>
  <si>
    <t>Proyectos orientados a la infraestructura pública Armenia</t>
  </si>
  <si>
    <t>Gobierno Territorial</t>
  </si>
  <si>
    <t>5, 9, 10, 11, 12, 16</t>
  </si>
  <si>
    <t>índice de goce efectivo del derecho</t>
  </si>
  <si>
    <t>30 Unidades</t>
  </si>
  <si>
    <t>Salón comunal adecuado</t>
  </si>
  <si>
    <t xml:space="preserve">Salones comunales adecuados </t>
  </si>
  <si>
    <t>Construcción,reparación, Mantenimiento y  adecuación de centros culturales</t>
  </si>
  <si>
    <t xml:space="preserve">MS para  salones comunales adecuados: Contrato de obra pública para el mantenimiento y/o adecuación de salones comunales en diferentes comunas del municipio de Armenia. </t>
  </si>
  <si>
    <t>MS para  salones comunales adecuados :  Contratos de Prestación de Servicios Profesionales (ingenieros, arquitectos, abogados) para apoyar las etapas precontractuales, contractuales y poscontractuales; acompañamiento técnico en la supervisión y seguimiento al proceso de ejecución de obras; acompañamiento en los aspectos juridicos, defensa judicial; diseños, estudios previos, presupuestos, visitas técnicas, informes financieros, seguimiento al plan de desarrollo,plan indicativo, plan de acción, informes de gestión</t>
  </si>
  <si>
    <t>20 Unidades</t>
  </si>
  <si>
    <t xml:space="preserve">Participación ciudadana y política y respeto por los derechos humanos y diversidad de creencias </t>
  </si>
  <si>
    <t>Salón comunal construido</t>
  </si>
  <si>
    <t>Salones comunales y Maloka construidos</t>
  </si>
  <si>
    <t>MS Para salones comunales construidos: Contrato de obra pública para la construcción de un salon comunal en el municipio de Armenia.</t>
  </si>
  <si>
    <t>M.S  Para salones comunales construidos: Contratos de Prestación de Servicios Profesionales (ingenieros, arquitectos, abogados) para apoyar las etapas precontractuales, contractuales y poscontractuales; acompañamiento técnico en la supervisión y seguimiento al proceso de ejecución de obras; acompañamiento en los aspectos juridicos, defensa judicial; diseños, estudios previos, presupuestos, visitas técnicas, informes financieros, seguimiento al plan de desarrollo,plan indicativo, plan de acción, informes de gestión</t>
  </si>
  <si>
    <t>Fortalecimiento de la convivencia y la seguridad ciudadana</t>
  </si>
  <si>
    <t xml:space="preserve">Coso Construido: Construcción del Centro de Atención y Protección Animal  </t>
  </si>
  <si>
    <t>Centros de atención y protección animal construido</t>
  </si>
  <si>
    <t>Construcción,reparación, mantenimiento de centro de protección animal Armenia</t>
  </si>
  <si>
    <t>3, 6, 11</t>
  </si>
  <si>
    <t>Mejoramiento en el espacio urbano</t>
  </si>
  <si>
    <t>Ordenamiento territorial y desarrollo urbano</t>
  </si>
  <si>
    <t>Plazas mejoradas</t>
  </si>
  <si>
    <t xml:space="preserve">Plazas mejoradas </t>
  </si>
  <si>
    <t>Construcción, reparación,mantenimiento del espacio urbano</t>
  </si>
  <si>
    <t>Brindar espacios adecuados donde los comerciantes puedan desarrollar su actividad económica</t>
  </si>
  <si>
    <t>Mantenimiento, mejoramiento y ornamentación del parque de la quindianidad del municipio de Armenia</t>
  </si>
  <si>
    <t>INFRAESTRUCTURA NATURAL: "Armenia Capital Verde"</t>
  </si>
  <si>
    <t>Para gestión de proyectos de infraestructura publica :  Interventoría contractual, técnica, jurídica, administrativa, financiera, social y ambiental al contrato de obra para la ampliación, remodelación, y actualización física de la unidad intermedia del sur (Hospital del Sur) de la ESE RED SALUD Armenia -Fase1</t>
  </si>
  <si>
    <t xml:space="preserve">Puente de la red vial urbana con mantenimiento </t>
  </si>
  <si>
    <t>Infraestructura de la red vial urbana Armenia</t>
  </si>
  <si>
    <t>Estudios de preinversión para la red vial regional</t>
  </si>
  <si>
    <t xml:space="preserve">Diseño realizado red urbana </t>
  </si>
  <si>
    <t>Contrato de consultoría para los estudios y diseños de la red vial en las fases de pre factibilidad, factibilidad o definitivos.</t>
  </si>
  <si>
    <t>Estudios de pre inversión e inversión</t>
  </si>
  <si>
    <t xml:space="preserve">Estudios o diseños realizados </t>
  </si>
  <si>
    <t>Estudios de pre inversión e inversión para el mejoramiento del espacio urbano</t>
  </si>
  <si>
    <t>Estudios de pre inversión e inversión para el mejoramiento del espacio urbano de Armenia</t>
  </si>
  <si>
    <t>Elaboración de estudios y diseños tendientes a la optimización, construcción y/o mejoramiento de la infraestructura vial y/o colectiva en diferentes sectores de la ciudad de Armenia.</t>
  </si>
  <si>
    <t>Servicio de apoyo financiero para subsidios al consumo en los servicios públicos domiciliarios</t>
  </si>
  <si>
    <t>Recursos entregados en subsidios al consumo - EPA</t>
  </si>
  <si>
    <t>Formulación Transferencia de recursos pasa subsidiar a los estratos uno,dos y tres en acueducto, alcantarillado y aseo Armenia</t>
  </si>
  <si>
    <t>Mejorar las condiciones de vida de las personas de los estratos socio económicos 1,2,3 subsidiando el consumo en los servicios públicos</t>
  </si>
  <si>
    <t>Transferencia de recursos a Empresas Públicas de Armenia, para subsidiar a los estratos socioeconómicos uno, dos y tres en lo servicios públicos domiciliarios en  acueducto, alcantarillado y aseo</t>
  </si>
  <si>
    <t>TOTAL</t>
  </si>
  <si>
    <t>MS-Contrato de consultoría para los estudios y diseños de la infraestructura social en las fases de pre factibilidad, factibilidad o definitivos</t>
  </si>
  <si>
    <t>230M2</t>
  </si>
  <si>
    <t xml:space="preserve">Para Alcantarillados costruidos y ampliados : Convenio interadministrativo de cooperación para aunar esfuerzos técnicos, administrativos y financieros  entre Empresas Públicas de Armenia y el municipio para la construcción y/o optimización y/o rehabilitación de redes de alcantarillado en diferentes sectores del municipio de Armenia. </t>
  </si>
  <si>
    <t>700 ml</t>
  </si>
  <si>
    <t>Alcantarillados ampliados</t>
  </si>
  <si>
    <t xml:space="preserve">Contrato de obra del centro de protección animal </t>
  </si>
  <si>
    <t>Contratos de consultoría para los estudios y diseños de la infraestructura colectiva del Municipio  (Construcción, reparación, mantenimiento, rehabilitación y
adecuación)</t>
  </si>
  <si>
    <t>Aportes de la Nación- Convenio 938 Minvivienda</t>
  </si>
  <si>
    <t>Alumbrado Publico CSF</t>
  </si>
  <si>
    <t>Rec. Bce Alumbrado Publico</t>
  </si>
  <si>
    <t>Brindar espacios adecuados donde los habitantes de la ciudad puedan hacer buen uso del tiempo libre en actividades recreodeportivas</t>
  </si>
  <si>
    <t xml:space="preserve">Brindar espacios adecuados donde los comerciantes puedan desarrollar su actividad económica </t>
  </si>
  <si>
    <t xml:space="preserve">Adecuación de los centros culturales y artisticos del Municipio de Armenia </t>
  </si>
  <si>
    <t>Gestionar ante autoridades municipales la adecuación y conservación de espacios  culturales y Artísticos</t>
  </si>
  <si>
    <t>Construcción , reparación , mantenimiento y ampliación de la infraestructura para la primera infancia de  Armenia</t>
  </si>
  <si>
    <t xml:space="preserve">Brindar espacios adecuados para la atención a la primera infancia </t>
  </si>
  <si>
    <t>Brindar espacios adecuados donde los habitantes de la ciudad puedan hacer buen uso del tiempo libre</t>
  </si>
  <si>
    <t xml:space="preserve">Brindar espacios adecuados donde los habitantes de la ciudad se puedan reunir como  comunidad y  mejoren su calidad de vida, espacios, espacios donde los animales cuenten con la debida atención y protección </t>
  </si>
  <si>
    <t xml:space="preserve">Infraestructura de la red  de  la red vial de Armenia </t>
  </si>
  <si>
    <t xml:space="preserve">Brindar espacios para que los animalescuenten  con la debida  atención y protección </t>
  </si>
  <si>
    <t>VIGENCIA AÑO:2022</t>
  </si>
  <si>
    <t xml:space="preserve">MS Elaboración de estudios y diseños para la adecuación de escenarios deportivos </t>
  </si>
  <si>
    <t>Crédito</t>
  </si>
  <si>
    <t xml:space="preserve">SGP Proposito General </t>
  </si>
  <si>
    <t xml:space="preserve"> SGP Proposito General</t>
  </si>
  <si>
    <t>SGP Agua Potable Y Saneamiento Basico</t>
  </si>
  <si>
    <t>MS Para  descontaminación de quebradas: contrato de obra para la estabilización colector  La Florida; contrato para obras de acueducto, alcantarillado y manejo de aguas residuales y/o interventoria técnica, administrativa, financiera, contable, ambiental y jurídica; convenios y/o contratos interadministrativos</t>
  </si>
  <si>
    <t>MS Para vías urbanas mantenidas:Prestación de servicios de transporte especial terrestre para garantizar el cumplimiento de las funciones administrativas, operativas y de apoyo, asi como para la ejecucion de los diferentes proyectos enmarcados en el plan de desarrollo.</t>
  </si>
  <si>
    <t>MS Para Gimnasios al aire libre estaticos,Prestación de servicios de transporte especial terrestre para garantizar el cumplimiento de las funciones administrativas, operativas y de apoyo, asi como para la ejecucion de los diferentes proyectos enmarcados en el plan de desarrollo.</t>
  </si>
  <si>
    <t>MS-Contrato de obra para el mantenimiento y/o  remodelación de la infraestructura fisica(centro de salud Santa Rita;centro de responsabilidad penal de adolescentes)</t>
  </si>
  <si>
    <t>Crédito Ampliado</t>
  </si>
  <si>
    <t>MS Para vías urbanas mantenidas, rehabilitadas : Suministro de cartuchos de tinta, cintas y toner originales y recargas de los mismos, para los equipos de impresión que sean requeridos por la administracion municipal.</t>
  </si>
  <si>
    <t>MS Para vías urbanas mantenidas: suministro de combustible para los vehiculos automotores, así como para los equipos menores y plantas electricas de propiedad del municipio de Armenia QUINDIO.</t>
  </si>
  <si>
    <t>MS Para vías urbanas mantenidas; suministro e instalacion de llantas para los diferentes vehiculos que hacen parte del parque automotor de la administracion municipal de Armenia Quindio.</t>
  </si>
  <si>
    <t>MS Para vías urbanas mantenidas; prestación de servicio de fotocopiado en blanco y negro, a color, argollado, empastado y plotter, para las diferentes dependencias de la administración municipal.</t>
  </si>
  <si>
    <t>106.01.2.3.2.02.01.004.2402116.109.45290.034</t>
  </si>
  <si>
    <t>Crédito Interno</t>
  </si>
  <si>
    <t>Suministro de papeleria blanca y utiles de oficina para ser distribuidos como insumo a las diferentes dependencias de la Administrzación Municipal</t>
  </si>
  <si>
    <t>106.01.2.3.2.02.02.005.2102011.006.54619.191</t>
  </si>
  <si>
    <t>Contrato de obra para: reparación, mantenimiento, adecuación, remodelación de las plazas de mercado</t>
  </si>
  <si>
    <t>Mejorar la malla vial del área urbana y rural del municipio</t>
  </si>
  <si>
    <t>red vial terciaria en buen estado</t>
  </si>
  <si>
    <t>750 ML</t>
  </si>
  <si>
    <t>Vía terciaria con obras complementarias  de seguridad vial</t>
  </si>
  <si>
    <t>Vía terciaria con obras complementarias  de seguridad vial en tres comunas de Armenia</t>
  </si>
  <si>
    <t>MS Convenio de cooperación, contrato de obra para el mantenimiento y/o rehabilitación de las vías veredales</t>
  </si>
  <si>
    <t>MS Para vías urbanas construidas: Contrato de obra pública para la construcción de vías en pavimento</t>
  </si>
  <si>
    <t>MS Prestar el servicio de mantenimiento preventivo y correctivio intregral a todo costo, para los vehículos de propiedad del Municipio de Armenia Quindío</t>
  </si>
  <si>
    <t>4000 M3</t>
  </si>
  <si>
    <t xml:space="preserve"> Infraestructura red vial regional</t>
  </si>
  <si>
    <t>Vía urbana rehabilitada</t>
  </si>
  <si>
    <t xml:space="preserve">Construcción, ampliación y mejoramiento del espacio público </t>
  </si>
  <si>
    <t>Servicio de abastecimiento óptimo y de calidad en toda la ciudad.</t>
  </si>
  <si>
    <t>1 Unidad</t>
  </si>
  <si>
    <t>Servicios de apoyo financiero para la ejecución de proyectos de acueductos y de manejo de aguas residuales</t>
  </si>
  <si>
    <t>Descontaminacion de todas las quebradas del municipio de armenia (Accion Constitucional-popular)</t>
  </si>
  <si>
    <t>1, 5, 8, 9, 10, 11,  17</t>
  </si>
  <si>
    <t>Gestión  de proyectos de infraestructura publica</t>
  </si>
  <si>
    <t>Proyecto de Infraestructura Pública y el Desarrollo Urbano</t>
  </si>
  <si>
    <t>Generación de proyectos de infraestructura y el desarrollo urbano de armenia</t>
  </si>
  <si>
    <t>12 Unidades</t>
  </si>
  <si>
    <t>Parques recreativos adecuados</t>
  </si>
  <si>
    <t>Formulación Construcción, reparación, mantenimiento e instalación de la infraestructura recreodeportiva del Municipio</t>
  </si>
  <si>
    <t>Brindar espacios adecuados donde los habitantes de la ciudad puedan hacer buen uso del tiempo libre en actividades recreodeportivas.</t>
  </si>
  <si>
    <t>REPRESENTANTE LEGAL</t>
  </si>
  <si>
    <t>RESPONSABLE DE LA DEPENDENCIA  Y/O ENTIDAD</t>
  </si>
  <si>
    <t>JOSE MANUEL RIOS MORALES</t>
  </si>
  <si>
    <t>ANDRÉS MAURICIO CHACÓN ÁNGEL</t>
  </si>
  <si>
    <t>ALCALDE</t>
  </si>
  <si>
    <t>Alcantarillados construidos</t>
  </si>
  <si>
    <t>MS Para vías urbanas mantenidas, rehabilitadas y construidas: Suministro de elementos y materiales de ferretería y construcción para atender diferentes necesidades y proyectos del municipio de Armenia</t>
  </si>
  <si>
    <t>1.1.7 Para puentes peatonales construidos y rehabilitados: contrato Interadministrativo o contrato de prestación de servicios  para poyar a la Secretaría de Infraestructura en el fortalecimiento de las obras de infraestructura vial. Recreodeportiva y social del Municipio</t>
  </si>
  <si>
    <t>MS para gimnasio al aire libre construidos y polideportivos mantenido: contrato Interadministrativo o contrato de prestación de servicios  para poyar a la Secretaría de Infraestructura en el fortalecimiento de las obras de infraestructura vial. Recreodeportiva y social del Municipio</t>
  </si>
  <si>
    <t xml:space="preserve"> Recursos Propios</t>
  </si>
  <si>
    <t>106.01.2.3.2.02.02.009.4003008.107.91119.030</t>
  </si>
  <si>
    <t>106.01.2.3.2.02.02.005.4102007.115.54129.001</t>
  </si>
  <si>
    <t>106.01.2.3.2.02.02.005.4003018.107.53253.930</t>
  </si>
  <si>
    <t>NA</t>
  </si>
  <si>
    <t>1.5.1 vías urbanas mantenidas, rehabilitadas y construidas en pavimento asfaltico o rígido: contrato de prestación de servicios profesionales (ingenieros, arquitectos, abogados)para apoyar las etapas precontractuales, contractuales y poscontractuales; acompañamiento técnico en la supervisión y seguimientos al proceso de ejecución de obras; acompañamiento en los aspectos juridicos, defensa judicial; diseños, estudios previos, presupuestos, visitas técnicas</t>
  </si>
  <si>
    <t>MS Polideportivos  construidos, mantenidos y adecuados
:Contratos-Prestación de Servicios Profesionales (ingenieros, arquitectos, abogados) para apoyar  las etapas precontractuales, contractuales y poscontractuales; acompañamiento en los aspectos juridicos, defensa judicial; diseños, estudios previos, presupuestos,visitas técnicas, informes financiero, apoyo en la supervisión y seguimiento al proceso de ejecución de obras;plan de desarrollo,plan indicativo, plan de acción,infomes de gestion</t>
  </si>
  <si>
    <t>1.2.2 Polideportivos construidos, mantenidos y adecuados: contrato de prestación de servicios de apoyo a la gestión para acompañamiento técnico en la supervisión y seguimiento de ejecución de obras;  visitas técnicas, elaboración de  informes financieros, seguimiento al plan de desarrollo, plan indicativo, plan de acción, informes de gestión, plan de calidad, conducción de maquinaria pesada y volquetas, correspondencia  interna y externa, gestión documental y tablas de retención</t>
  </si>
  <si>
    <t>MS-Para vías urbanas mantenidas, rehabilitadas y construidas: adquisición de maquinaria amarilla tipo AUTOHORMIGONERA con capacidad de  2.5 metros cúbicos y MINICARGADOR , para atender y mantener la infraestructura vial y espacio público en el Municipio de Armenia</t>
  </si>
  <si>
    <t>MS Para vías urbanas mantenidas, rehabilitadas y construidas: Contrato de obra para el Mantenimiento de la malla vial en asfalto y en pavimento rígido  en diferentes sectores de la ciudad;Construcción obras de estabilización en el tramo de vía comprendido entre la glorieta Malibú y el Barrio Portal de Pinares; Interventoría contractual, técnica, jurídica, administrativa, financiera, social y ambiental al contrato de obra para el Mantenimiento de la malla vial en asfalto y en pavimento rígido  en diferentes sectores de la ciudad;interventoría contractual, técnica, jurídica, administrativa, financiera, social y ambiental para la ejecución del proyecto denominado “Construcción obras de estabilización en el tramo de vía comprendido entre la Glorieta Malibú y el Barrio Portal de Pinares;Interventoría contractual, técnica, jurídica, administrativa, financiera, social y ambiental para la ejecución del proyecto denominado “Manejo de aguas de escorrentía en el punto crítico sector Portal de Pinares y Glorieta Malibú.</t>
  </si>
  <si>
    <t>MS-Para vías urbanas mantenidas, rehabilitadas y construidas. Intervención de vías que se encuentran afirmadas que no tienen ningún tipo de rasante o pavimento en buen estado, Interventoría contractual, técnica, jurídica, administrativa, financiera, social y ambiental para la ejecución de los proyectos viales</t>
  </si>
  <si>
    <t>400 ml</t>
  </si>
  <si>
    <t>5 Unidades</t>
  </si>
  <si>
    <t>Cancha mantenida</t>
  </si>
  <si>
    <t>Cancha mantenidas</t>
  </si>
  <si>
    <t>Canchas multifuncionales adecuadas</t>
  </si>
  <si>
    <t xml:space="preserve">Canchas multifuncionales adecuadas </t>
  </si>
  <si>
    <t xml:space="preserve">MS Contrato de obra pública para la adecuación y  mejoramiento de las Canchas multifuncionales en distintas comunas del municipio de Armenia.
</t>
  </si>
  <si>
    <t xml:space="preserve">MS Contrato de obra pública para el mantenimiento y mejoramiento de canchas en distintas comunas del municipio de Armenia.
</t>
  </si>
  <si>
    <t>106.01.2.3.2.02.02.009.4502003.116.54128.001</t>
  </si>
  <si>
    <t>Recursos del Balance Propios</t>
  </si>
  <si>
    <t>106.01.2.3.2.02.02.005.00.00.4502007.116.91119.210</t>
  </si>
  <si>
    <t>Contrato de obra pública para el mantenimiento de puentes vehiculares de la red vial urbana en diferentes sectores del municipio de Armenia (Puente Don Nicolas)</t>
  </si>
  <si>
    <t>Recursos del B/ce Propios</t>
  </si>
  <si>
    <t>106.01.2.3.2.02.02.005.00.00.4002020.168.54129.001</t>
  </si>
  <si>
    <t>106.01.2.3.2.02.02.005.00.00.4002020.168.54129.210</t>
  </si>
  <si>
    <t>106.01.2.3.2.02.02.005.00.00.4002020.168.54129.034</t>
  </si>
  <si>
    <t>Recursos Propios</t>
  </si>
  <si>
    <t>106.01.2.3.2.02.02.009.00.00.4302068.173.91119.210</t>
  </si>
  <si>
    <t>Consultoría de estudios y diseños elaborados y validados para la construcción y/o rehabilitación de vías urbanas y ruralesa (Avenida 19, vía ICA acceso Puerto Rico)</t>
  </si>
  <si>
    <t>1.3.1 para gimnasio al aire libre construidos y polideportivos mantenido:Contratos-Prestación de Servicios Profesionales (ingenieros, arquitectos, abogados) para las etapas precontractuales, contractuales y poscontractuales; acompañamiento en los aspectos juridicos, defensa judicial; diseños, estudios previos, presupuestos,visitas técnicas, informes financiero, apoyo en la supervisión y seguimiento al proceso deejecución de obras;plan de desarrollo,plan indicativo, plan de acción,infomes de gestion</t>
  </si>
  <si>
    <t>Contribución por Valorización</t>
  </si>
  <si>
    <t>106.01.2.3.2.02.02.005.2402116.109.54211.210</t>
  </si>
  <si>
    <t>MS Para vías urbanas mantenidas, rehabilitadas y construidas: Suministro de concreto asfaltico MDC-19 para la habilitación vial del municipio de armenia</t>
  </si>
  <si>
    <t>106.01.2.1.2.01.01.003.02.04.2402.116.109.44430.034</t>
  </si>
  <si>
    <t>Impuesto de transporte por oleoductos y gasoductos</t>
  </si>
  <si>
    <t>Contrato de consultoria para estudios y diseños de la infraestructura para la gestión artística y cultural (centros culturales y edificio Republicano)</t>
  </si>
  <si>
    <t>Para Alcantarillados costruidos y ampliados: Contratos de obra y/o convenios interadministrativos,  interventoria técnica, administrativa, financiera, contable, ambiental y jurídica</t>
  </si>
  <si>
    <t>Contrato de obra para la ampliación del Malecon, Interventoría contractual, técnica, jurídica, administrativa, financiera, social y ambiental para el contrato de obra para la ampliación del Malecon</t>
  </si>
  <si>
    <t xml:space="preserve">Para Alcantarillados costruidos y ampliados: Contratos de obra y/o convenios interadministrativos;  Interventoría contractual, técnica, jurídica, administrativa, financiera, social y ambiental </t>
  </si>
  <si>
    <t>MS Para Gimnasios al aire libre estaticos y polideportivos mantenidos: Contrato de  suministro e instalación de gimnasios al aire libre en diferentes sectores del municipio de Armenia;  Interventoría contractual, técnica, jurídica, administrativa, financiera, social y ambiental al contrato de suministro e instalación de gimnasios al aire libre</t>
  </si>
  <si>
    <t>MS-Polideportivos y escenarios deportivos construidos: Bolera Municipal y Pista de BMX;  Interventoría contractual, técnica, jurídica, administrativa, financiera, social y ambiental  para la copnstrucción de escenarios deportivos</t>
  </si>
  <si>
    <t>MS  Polideportivos y escenarios deportivos  mantenidos  y adecuados. Contratos de obra pública para la construcción, mantenimiento, adecuación  de polideportivos y escenarios deportivos  con miras a los XXII Juegos Nacionales 2023 (Estadio de Atletismo, Coliseo de Gimnasia, Coliseo del Café, Coliseo del Sur);  Interventoría contractual, técnica, jurídica, administrativa, financiera, social y ambiental para el mantenimiento y adecuación de escenarios deportivos</t>
  </si>
  <si>
    <t>106.01.2.3.2.02.02.009.00.00.4003047.117.91123.030</t>
  </si>
  <si>
    <t>SGP Agua  Potable y Saneamiento  Basico</t>
  </si>
  <si>
    <t>106.01.2.3.2.02.02.008.4002034.108.83221.210</t>
  </si>
  <si>
    <t xml:space="preserve"> Recursos del B/ce Propios</t>
  </si>
  <si>
    <t xml:space="preserve">SEGUIMIENTO AL PLAN DE ACCIÓN                         </t>
  </si>
  <si>
    <t>Código: R-DP-PDE-060</t>
  </si>
  <si>
    <t xml:space="preserve">Unidad Ejecutora: </t>
  </si>
  <si>
    <t>EFICIENCIA LOGRO Y/O ALCANCE DE LA META</t>
  </si>
  <si>
    <t xml:space="preserve">EFICACIA PRESUPUESTAL </t>
  </si>
  <si>
    <t xml:space="preserve">COBERTURA </t>
  </si>
  <si>
    <t>OBSERVACION</t>
  </si>
  <si>
    <t>Valor de la meta del indicador de producto del proyecto a la fecha de corte</t>
  </si>
  <si>
    <t>Recursos ejecutados en pesos en el momento presupuestal (Reg. Presupuestal)</t>
  </si>
  <si>
    <t>Población beneficiada con la actividad</t>
  </si>
  <si>
    <t>Lugar geográfico en que se desarrolla la actividad</t>
  </si>
  <si>
    <t>Observaciones a la fecha del corte por actividad o total del proyecto</t>
  </si>
  <si>
    <t>% avance de la meta del indicador del proyecto a la fecha de corte</t>
  </si>
  <si>
    <t>% ejecución presupuestal a la fecha de corte</t>
  </si>
  <si>
    <t>Periodo de corte: 1 de Abril al 30 de Junio de 2022</t>
  </si>
  <si>
    <t>Semáforo Alcance de la Meta:
Verde Oscuro  (100%) 
 Amarillo (50%) 
Rojo (25%)</t>
  </si>
  <si>
    <t>106.01.2.3.2.02.02.007.00.00.2102011.006.71591.191</t>
  </si>
  <si>
    <t>106.01.2.3.2.02.02.009.00.00.4003047.117.91119.959</t>
  </si>
  <si>
    <t>106.01.2.3.2.02.02.008.00.00.4002034.118.83321.001</t>
  </si>
  <si>
    <t>106.01.2.3.2.02.02.008.00.00.4002034.139.83321.210</t>
  </si>
  <si>
    <t>106.01.2.3.2.02.02.005.00.00.4301011.173.64114.001</t>
  </si>
  <si>
    <t>106.01.2.3.2.02.02.005.00.00.4003008.107.53253.858</t>
  </si>
  <si>
    <t>106.01.2.3.2.02.02.005.00.00.4003018.107.53253.034</t>
  </si>
  <si>
    <t>106.01.2.3.2.02.02.005.00.00.4003018.107.53253.192</t>
  </si>
  <si>
    <t>106.01.2.3.2.02.02.005.00.00.3502079.114.54129.192</t>
  </si>
  <si>
    <t>106.01.2.3.2.02.02.005.00.00.3301090.112.54129.001</t>
  </si>
  <si>
    <t>106.01.2.3.2.02.02.005.00.00.3301090.112.54129.034</t>
  </si>
  <si>
    <t>106.01.2.3.2.02.02.008.00.00.3301094.111.83321.034</t>
  </si>
  <si>
    <t>106.01.2.3.2.02.02.008.00.00.3301094.111.83321.210</t>
  </si>
  <si>
    <t>106.01.2.3.2.02.02.008.00.00.4302073.104.83321.001</t>
  </si>
  <si>
    <t>106.01.2.3.2.02.02.008.00.00.4302073.104.83321.210</t>
  </si>
  <si>
    <t>106.01.2.3.2.02.02.009.00.00.4003008.107.91119.030</t>
  </si>
  <si>
    <t>106.01.2.3.2.02.02.009.00.00.4502007.116.91119.210</t>
  </si>
  <si>
    <t>106.01.2.3.2.02.02.009.00.00.4502003.116.91119.001</t>
  </si>
  <si>
    <t>106.01.2.3.2.02.02.009.00.00.4502003.116.54129.001</t>
  </si>
  <si>
    <t>106.01.2.3.2.02.02.005.00.00.4502007.116.91119.001</t>
  </si>
  <si>
    <t>'106.01.2.3.2.02.02.005.00.00.4002034.139.53221.001</t>
  </si>
  <si>
    <t>106.01.2.3.2.02.02.005.00.00.4002034.139.53221.210</t>
  </si>
  <si>
    <t>106.01.2.3.2.02.02.005.00.00.2102011.006.54619.918</t>
  </si>
  <si>
    <t>106.01.2.3.2.02.02.009.00.00.2102011.006.91119.191</t>
  </si>
  <si>
    <t>106.01.2.3.2.02.02.005.00.00.2102011.006.54619.191</t>
  </si>
  <si>
    <t>106.01.2.3.2.02.02.005.00.00.4302068.173.54270.192</t>
  </si>
  <si>
    <t>106.01.2.3.2.02.02.005.00.00.4301011.173.91119.001</t>
  </si>
  <si>
    <t>106.01.2.3.2.02.02.005.00.00.4301011.173.53270.001</t>
  </si>
  <si>
    <t>106.01.2.3.2.02.02.005.00.00.4301011.173.53270.210</t>
  </si>
  <si>
    <t>106.01.2.3.2.02.02.005.00.00.2402131.109.91119.001</t>
  </si>
  <si>
    <t>106.01.2.3.2.02.02.005.00.00.2402131.109.53221.001</t>
  </si>
  <si>
    <t>106.01.2.3.2.02.02.005.00.00.2402116.109.54211.192</t>
  </si>
  <si>
    <t>106.01.2.3.2.02.01.003.00.00.2402116.109.36113.034</t>
  </si>
  <si>
    <t>106.01.2.3.2.02.02.005.00.00.2402113.109.54211.958</t>
  </si>
  <si>
    <t>106.01.2.3.2.02.01.003.00.00.2402116.109.33311.034</t>
  </si>
  <si>
    <t>106.01.2.3.2.02.01.003.00.00.2402116.109.35130.034</t>
  </si>
  <si>
    <t>106.01.2.3.2.02.02.006.00.00.2402116.109.64114.001</t>
  </si>
  <si>
    <t>106.01.2.3.2.02.02.005.00.00.2402116.109.54211.210</t>
  </si>
  <si>
    <t>106.01.2.3.2.02.02.008.00.00.2402116.109.83321.210</t>
  </si>
  <si>
    <t>106.01.2.3.2.02.02.006.00.00.2402116.109.87149.941</t>
  </si>
  <si>
    <t>'REC BCE IMPUESTO DE TRANSPORTE POR OLEODUCTOS Y GASEODUCTOS</t>
  </si>
  <si>
    <t>'106.01.2.3.2.02.01.003.00.00.2402116.109.33380.034</t>
  </si>
  <si>
    <t>106.01.2.3.2.02.01.003.00.00.2402116.109.85951.001</t>
  </si>
  <si>
    <t>'REC BCE SGP PROPOSITO GENERAL</t>
  </si>
  <si>
    <t>'106.01.2.3.2.02.02.008.00.00.2402116.109.83330.581</t>
  </si>
  <si>
    <t>106.01.2.3.2.02.02.005.00.00.2402116.109.54211.581</t>
  </si>
  <si>
    <t>106.01.2.3.2.02.02.005.2402116.109.54211.581</t>
  </si>
  <si>
    <t>106.01.2.3.2.02.02.008.00.00.2402116.109.83330.581</t>
  </si>
  <si>
    <t>106.01.2.3.2.02.02.005.00.00.2402131.109.91119.210</t>
  </si>
  <si>
    <t>El alumbrado navideño  se realiza en el mes de diciembre; actualmente se está estableciendo el rubro correspondiente a dicha actividad.</t>
  </si>
  <si>
    <t xml:space="preserve">El proceso se encuentra en pagina de SECOP II,  con el número DAJ-SMIC-033-2022 cuyo objeto es ELABORACION DE ESTUDIOS Y DISEÑOS PARA MANTENIMIENTO Y RESTAURACION DEL EDIFICIO REPUBLICANO
</t>
  </si>
  <si>
    <t>A la fecha la secretaria de infraestructura cuenta con los diseños para las adecuaciones y modernizacion de la plaza minorista de mercado del municipio de armenia, de igual manera se adelantan las gestiones para la consecucion de los recursos ante el DPS para realizar dichas adecuaciones las cuales ascienden a 5000 millones de pesos, recursos con el cual no cuenta la administracion municipal para realizar dicha obra.</t>
  </si>
  <si>
    <t xml:space="preserve">Actualmente  La Secretaría de Infraestructura se encuentran en proceso de conciliación con las UCAP´s, presentadas por la interventoría. </t>
  </si>
  <si>
    <t>Contratos de prestación de servicios Profesionales No. 2022-0856, 2022-08572022-0927</t>
  </si>
  <si>
    <t>Pago al Contrato de Concesión No. 001 DE 2014 DEL ALUMBRADO PUBLICO POR EL PERIODO CORRESPONDIENTE AL MES DE DICIEMBRE DE 2021 por valor de $772.106.613
Pago a la Interventoría  del contrato de Concesión No. 001 DE 2014 DEL ALUMBRADO PUBLICO POR EL PERIODO CORRESPONDIENTE AL MES DE ENERO DE 2022 por valor de $ 26.599.035,48
Pago al Contrato de Concesión No. 001 DE 2014 DEL ALUMBRADO PUBLICO POR EL PERIODO CORRESPONDIENTE AL MES DE ENERO DE 2022 por valor de $777.896.715
Pago al Contrato de Concesión No. 001 DE 2014 DEL ALUMBRADO PUBLICO POR EL PERIODO CORRESPONDIENTE AL MES DE FEBRERO DE 2022 por valor de $ 818.073.352
Pago a la Interventoría  del contrato de Concesión No. 001 DE 2014 DEL ALUMBRADO PUBLICO POR EL PERIODO CORRESPONDIENTE AL MES DE ENERO DE 2022 por valor de $31.575.715,04
PAGO AL CONTRATO DE CONCESION NO.001 DE 2014 DEL ALUMBRADO PUBLICO POR EL PERIODO CORRESPONDIENTE AL MES DE MARZO DE 2022. $849.547.793
PAGO AL CONTRATO DE CONCESION NO.001 DE 2014 DEL ALUMBRADO PUBLICO POR EL PERIODO CORRESPONDIENTE AL MES DE ABRIL DE 2022.. $887.896.842
PAGO A LA INTERVENTORIA AL CONTRATO DE CONCESION NO. 001 DE 2014 DEL ALUMBRADO PUBLICO POR EL PERIODO CORRESPONDIENTE AL MES DE FEBRERO  Y MARZO  DE 2022. $63.151.430</t>
  </si>
  <si>
    <t xml:space="preserve"> Contratos de prestación de servicios de apoyo a la gestión No. 2022-0929</t>
  </si>
  <si>
    <t xml:space="preserve">El proceso se encuentra en análisis de la estructuración por parte de la Secretaría </t>
  </si>
  <si>
    <t>El proceso para la ELABORACIÓN DE ESTUDIOS Y DISEÑOS PARA LA CONSTRUCCIÓN  DE ESCENARIOS DEPORTIVOS (BOLERA Y PISTA BMX) PARA EL DESARROLLO DE LOS XXII JUEGOS DEPORTIVOS NACIONALES Y VI JUEGOS DEPORTIVOS PARANACIONALES 2023, se encuentra en proceso convenio con la Universidad del Quindío</t>
  </si>
  <si>
    <t>Puentes peatonales rehabilitados</t>
  </si>
  <si>
    <t>MS Contrato de obra pública para el mantenimiento de puentes peatonales en diferentes sectores del municipio de Armenia.</t>
  </si>
  <si>
    <t>$</t>
  </si>
  <si>
    <t>Habitantes del municipio de Armenia</t>
  </si>
  <si>
    <t>Área urbana del municipio</t>
  </si>
  <si>
    <t>Actualmente, esta actividad no se encuentra proyectada para la presente vigencia; toda vez que en la vigencia 2021 se dio cumplimiento a las metas del Plan de desarrollo</t>
  </si>
  <si>
    <t>Contrato de prestación de servicios profesionales No. 2022-1061, 2022-0933, 2022-1594, 2022-1891, 2022-1714, 2022-2180</t>
  </si>
  <si>
    <t>Contratos de prestación de servicios Profesionales No. 2022-0930, 2022-1071, 2022-0932 , 2022-0931</t>
  </si>
  <si>
    <t>Contratos de prestación de servicios de apoyo a la gestión No. 2022-1481, 2022-1586, 2022-1063, 2022-1062, 2022-1070, 2022-1069, 2022-1068, 2022-1067, 2022-1649, 2022-2072, 2022-2069</t>
  </si>
  <si>
    <t>Durante el periodo informado, no se realizó ningun proceso que aplique a esta actividad</t>
  </si>
  <si>
    <t>Este proyecto se encuentra en procesos de estudios técnicos, estudios previos y analisis de factibilidad para la etapa precontractual.</t>
  </si>
  <si>
    <t xml:space="preserve">Esta meta es de gran alcance ya que los costos para llevar a cabo esta meta ascienden aproximadamente a 2.500 millones de pesos presupuesto que es que está tratando de gestionar </t>
  </si>
  <si>
    <t>Actualmente, esta actividad  se encuentra en procesos de diagnostico y estudios técnicos para determinar los costos en la presente vigencia</t>
  </si>
  <si>
    <t>Contrato de prestación de servicios profesionales (ingenieros, arquitectos, abogados) No. 2022-1599, 2022-1713, 2022-2070, 2022-1967, 2022-1559, 2022-1585, 2022-2129, 2022-1897, 2022-2342, 2022-2264</t>
  </si>
  <si>
    <t>Proceso DAJ-LP-001-2022 en Adjudicación  para el Contrato de obra para el Mantenimiento de la malla vial en asfalto y en pavimento rígido,</t>
  </si>
  <si>
    <t>Contrato de obra e Interventoría para la construcción y/o rehabilitación de vías en diferentes sectores del Municipio. (De acuerdo con los resultados del contrato de diseño que se adelanta en la actualidad)</t>
  </si>
  <si>
    <t>ADJUDICADO Proceso DAJ-LP-002-2022 para la Construcción obras de estabilización en el tramo de vía comprendido entre la glorieta Malibú y la glorieta Tres esquinas.</t>
  </si>
  <si>
    <t>Proceso ADJUDICADO DAJ-CM-003-2022  para Interventoría para la Construcción obras de estabilización en el tramo de vía comprendido entre la glorieta Malibú y la glorieta Tres esquinas</t>
  </si>
  <si>
    <t>Proceso DAJ-CM-005-2022 en Adjudicación  para el Contrato deI INTERVENTORÍA CONTRACTUAL, TÉCNICA, JURÍDICA, ADMINISTRATIVA, FINANCIERA, SOCIAL Y AMBIENTAL PARA LA EJECUCIÓN DE LA OBRA "ADECUACIÓN Y MEJORAMIENTO DE LA ESTRUCTURA DE PAVIMENTO Y CALZADA DE ENLACE PARA EL TRAMO VIAL COMPRENDIDO ENTRE LA GLORIETA MALIBÚ Y LA GLORIETA TRES ESQUINAS SENTIDO NORTE-SUR</t>
  </si>
  <si>
    <t>Contrato de prestación de servicios de apoyo a la gestión No. 2022-1602, 2022-1591,  2022-1587, 2022-1892, 2022-1606, 2022-1605, 2022-1588, 2022-2087, 2022-2086, 2022-2131, 2022-2130, 2022-1665</t>
  </si>
  <si>
    <t>El proceso para la adquisición de Minicargador, se encuentra en proceso de estructuración de la etapa precontractual, por la Secretaría.</t>
  </si>
  <si>
    <t>Suministro de concreto asfaltico MDC-19 para la habilitación vial del municipio de armenia,  se encuentra publicado en el portal SECOP II, proceso DAJ-SMIC-008-2022</t>
  </si>
  <si>
    <t>Se encuentra con disponibilidad presupuestal, para participar en el proceso de bolsa; actualmente no hay proceso de bolsa para esta actividad.</t>
  </si>
  <si>
    <t>La Secretaría participará en el proceso de Bolsa  para el Suministro de combustible para los vehiculos automotores, así como para los equipos menores y plantas electricas de propiedad del municipio de Armenia QUINDIO;  y la documentación se encuentra se encuentra lista para ser radicada en el Departamento Administrativo de Bienes y Suministros.</t>
  </si>
  <si>
    <t>Se cuenta con la Disponibilidad presupuestal para participar en proceso de Bolsa para suministro e instalacion de llantas para los diferentes vehiculos que hacen parte del parque automotor de la administracion municipal de Armenia Quindio</t>
  </si>
  <si>
    <t>La documentación precontractual  fue radicada en el Departamento Administrativo jurídico, para participar en el proceso de bolsa para la Prestación de servicio de fotocopiado en blanco y negro, a color, argollado, empastado y plotter, para las diferentes dependencias de la administración municipal.</t>
  </si>
  <si>
    <t>El proyecto se encuentra en procesos de análisis técnico y elaboración de la documentación precontractual</t>
  </si>
  <si>
    <t>Proceso adjudiccado DAJ-SASI-002-2022 "SUMINISTRO DE ELEMENTOS ELECTRÍCOS, DE FERRETERÍA Y MATERIALES DE CONSTRUCCIÓN PARA ATENDER LAS DIFERENTES NECESIDADES Y PROYECTOS DE LAS SECRETARIAS Y DEPARTAMENTOS ADMINISTRATIVOS DEL MUNICIPIO DE ARMENIA",  se encuentra en ejecución</t>
  </si>
  <si>
    <t xml:space="preserve">proceso en ejecución Suministro de cartuchos de tinta, cintas y toner originales y recargas de los mismos, para los equipos de impresión que sean requeridos por la administracion municipal,  proceso de menor cuantía No. SAMC-005-2022
</t>
  </si>
  <si>
    <t>proeso Adjudicado y en ejecución para el Suministro de papeleria blanca y utiles de oficina para ser distribuidos como insumo a las diferentes dependencias de la Administración Municipal - proceso DAJ-SASI-006-2022</t>
  </si>
  <si>
    <t>El cumplimiento a la ejecución de la meta de este producto, esta encaminado con la construcción de la pista de BMX y la Bolera Municipal con recursos del emprestito, las cuales se realizaran en el Parque Recreacional del Municipio de Armenia. A la fecha se encuentra adjudicado el proceso de estudios y diseños para la construccion de la pista BMX y la Bolera.</t>
  </si>
  <si>
    <t>A la fecha se cuenta con los estudios y diseños para la terminacion de la fase ii de este proyecto, el valor de la fase ii del proyecto asciende a 14.500 millones de pesos, de los cuales a la fecha se cuenta con una disponibilidad de 6.000 millones de pesos con recursos del emprestito; para los 8.000 millones de pesos restantes el señor Alcalde se encuentra haciendo las respectivas gestiones ante el gobierno nacional para la consecucion de estos recursos.</t>
  </si>
  <si>
    <t>Actualmente no se cuenta con presupuesto para la realización de esta actividad, por lo tanto, no se ha programado su ejecución en la presente vigencia</t>
  </si>
  <si>
    <t xml:space="preserve">PROCESO PROCEDENTE  DE VIGENCIA FUTURA CONVENIO INTERADMINISTRATIVO DE COOPERACION PARA AUNAR ESFUERZOS TECNICOS ADMINISTRATIVOS Y FINANCIEROS ENTRE EMPRESAS PUBLICAS DE ARMENIA Y EL MUNICIPIO PARA LA CONSTRUCCCION  Y/O OPTIMIZACION Y/O REHABILITACION DE REDES DE ALCANTARILLADO EN DIFERENTES SECTORES DEL MUNICIPIO DE ARMENIA. En ejecución </t>
  </si>
  <si>
    <t xml:space="preserve">CONVENIO 938 MINVIVIENDA - Se encuentra  suspendido porque no hubo tranferencia de los recursos del Ministerio - CONVENIO INTERADMINISTRATIVO DE TRANSFERENCIA DE RECURSOS PARA AUNAR ESFUERZOS ADMINISTRATIVOS PARA LA OPTIMIZACION DEL ALCANTARILLADO DE LOS BARRIOS LA CLARITA, LA ISABELA, ZULDEMAYDA Y SIMON BOLIVAR DEL MUNICIPIO DE ARMENIA. </t>
  </si>
  <si>
    <t>Este rubro esta en estudio para su utilización en el CONVENIO INTERADMINISTRATIVO DE TRANSFERENCIA DE RECURSOS PARA AUNAR ESFUERZOS ADMINISTRATIVOS PARA LA OPTIMIZACION DEL ALCANTARILLADO DE LOS BARRIOS LA CLARITA, LA ISABELA, ZULDEMAYDA Y SIMON BOLIVAR DEL MUNICIPIO DE ARMENIA.</t>
  </si>
  <si>
    <t>La Secretaría participó a través de proceso de Bolsa para la Prestación de servicios de transporte especial terrestre para garantizar el cumplimiento de las funciones administrativas, operativas y de apoyo, asi como para la ejecucion de los diferentes proyectos enmarcados en el plan de desarrollo. La documentación se encuentra radicada en el Departamento Administrativo jurídico.</t>
  </si>
  <si>
    <t>Contratos de prestación de servicios  para poyar a la Secretaría de Infraestructura en el fortalecimiento de las obras de infraestructura vial. Recreodeportiva y social del Municipio No. 2022-1598, 2022-1603, 2022-1600, 2022-1898</t>
  </si>
  <si>
    <t xml:space="preserve"> Contrato de prestación de servicios de apoyo a la gestión No. 2022-1842, 2022-1893, 2022-1899, 2022-1895, 2022-1604, 2022-1601</t>
  </si>
  <si>
    <t>Contratos Prestación de Servicios Profesionales (ingenieros, arquitectos, abogados) No. 2022-1896, 2022-1595, 2022-1968, 2022-1841</t>
  </si>
  <si>
    <t>El presupuesto para la ejecución de esta actividad depende del resultado del contrato de estudios y diseños, que se encuentran en proceso precontractual.</t>
  </si>
  <si>
    <t xml:space="preserve">Actualmente  la Secretaría cuenta con las disponibilidades presupuestales, viabilidades y PAA  y se encuentra en la elaboración de los estudios técnicos , para las obras de la Pista de Atletismo </t>
  </si>
  <si>
    <t>Contratos de Prestación de Servicios Profesionales (ingenieros, arquitectos, abogados) No. 2022-1457</t>
  </si>
  <si>
    <t>Contratos de Prestación de Servicios Profesionales (ingenieros, arquitectos, abogados)  No.  2022-0928, 2022-1455, 2022-1596</t>
  </si>
  <si>
    <t>Actualmente se encuentra en estudios y diseños por parte de los profesionales de apoyo de la Secretaría</t>
  </si>
  <si>
    <t>Adjudicado y en ejecución - VIGENCIA FUTURA INTERVENTORIA CONTRACTUAL, TECNICA, JURIDICA, ADMINISTRATIVA, FINANCIERA, SOCIAL Y AMBIENTAL AL CONTRATO DE OBRA PARA LA AMPLIACION, REMODELACION, Y ACTUALIZACION FISICA DE LA UNIDAD INTERMEDIA DEL SUR (HOSPITAL DEL SUR) DE LA ESE RED SALUD ARMENIA.-FASE1.
Recursos por ejecutar hasta que finalice la FASE  1</t>
  </si>
  <si>
    <t>el proceso para obra pública para el mantenimiento de puentes vehiculares de la red vial urbana en diferentes sectores del municipio de Armenia (Puente Don Nicolas), se encuentra en proceso de Estudios técnicos y estudios previos.</t>
  </si>
  <si>
    <t>Actualmente se encuentra en estudios técnicos</t>
  </si>
  <si>
    <t>Se encuentra en gestión de recursos</t>
  </si>
  <si>
    <t xml:space="preserve">contratos de prestacion de servicios 2022-0850, 20229-1216, 2022-1603, </t>
  </si>
  <si>
    <t>MS Para salones comunales construidos contrato: Interadministrativo o contrato de prestación de servicios  para poyar a la Secretaría de Infraestructura en el fortalecimiento de las obras de infraestructura vial. Recreodeportiva y social del Municipio</t>
  </si>
  <si>
    <t>En la actualidad  se cuenta con un centro de zoonosis el cual esta ubicado en una zona de protección ambiental por lo tanto a este lugar solo se le pueden hacer adecuaciones encaminadas al mantenimiento de la edificación existente; a la fecha, la secretaria de infraestrcutura a realizado las diferentes visitas y presupuestos para la ejecuión de dichas adecuaciones sin que se tenga la disponibilidad del recursos para la ejecución de dichas obras. el recurso se encuentra en tramite para traslado</t>
  </si>
  <si>
    <t>Proceso de menor cuantía No. SAMC 001DE 2022 - Contrato de obra para el mantenimiento y/o  remodelación de la infraestructura fisica(centro de salud Santa Rita;centro de responsabilidad penal de adolescentes), se encuentra ejecutado</t>
  </si>
  <si>
    <t>Este rubro será trasladado a otro proyecto</t>
  </si>
  <si>
    <t>Actualmente se encuentran en revisión las cuentas presentadas por las Empresas Públicas de Armenia, para  Transferencia de recursos para subsidiar a los estratos socioeconómicos uno, dos y tres en lo servicios públicos domiciliarios en  acueducto, alcantarillado y aseo, correspondientes a los meses de enero y febrero, marzo del 2022</t>
  </si>
  <si>
    <t>el proyecto se encuentra en proceso de Convenio con la EPA y CRQ</t>
  </si>
  <si>
    <t>Actualmente se encuentra en fase precontractual el proyecto para la construcción de la cancha de futbol 5 en el barrio Lindaraja de Armenia
 y se estan gestionando recursos por parte de la Secretaría para la construccion de otra cancha</t>
  </si>
  <si>
    <t>Meta cumplida a través de Contrato SIM-2021-006-O CUYO OBJETO FUE: MANTENIMIENTO, MEJORAMIENTO Y ORNAMENTACION DEL PARQUE LA QUINDIANIDAD DEL MUNICIPIO DE ARMENIA.</t>
  </si>
  <si>
    <t xml:space="preserve">En la vigencia 2020, se contrato los estudios y diseños para construir  las vías, en diferentes sectores de la ciudad, para adquirir recursos del DPS.
Igualmente se contrato para la vigencia 2021, estudio y diseños de rehabilitacion de vias ya existentes y construcción de la vía Marsella. </t>
  </si>
  <si>
    <t>Fecha: 29/12/2020</t>
  </si>
  <si>
    <t>Versión: 006</t>
  </si>
  <si>
    <t>Infraestructura De Los Procesos Culturales Y Artisticos Del Municipio</t>
  </si>
  <si>
    <t>Infraestructura Para La Actividad Fisica, El Deporte Y La Recreación En El Municipio De Armenia</t>
  </si>
  <si>
    <t>Mantenimiento De La Infraestructura De Los Centros De Acopio</t>
  </si>
  <si>
    <t>Construcción, Mantenimiento Y Obras Complementarias A La Infraestructura Vial Tanto Urbana Como Rural Del Municipio</t>
  </si>
  <si>
    <t xml:space="preserve">Adecuación De Los Centros Culturales Y Artisticos Del Municipio De Armenia </t>
  </si>
  <si>
    <t xml:space="preserve">Construcción, Reparación, Mantenimiento Y Ampliación De La Infraestructura Turística Del Municipio </t>
  </si>
  <si>
    <t xml:space="preserve">Construcción, Ampliación Y Mejoramiento Del Espacio Público </t>
  </si>
  <si>
    <t>Construcción , Reparación , Mantenimiento Y Ampliación De La Infraestructura Para La Primera Infancia De  Armenia</t>
  </si>
  <si>
    <t>Formulación Construcción, Reparación, Mantenimiento E Instalación De La Infraestructura Recreodeportiva Del Municipio</t>
  </si>
  <si>
    <t>Proyectos Orientados A La Infraestructura Pública Armenia</t>
  </si>
  <si>
    <t>Construcción,Reparación, Mantenimiento Y  Adecuación De Centros Culturales</t>
  </si>
  <si>
    <t>Construcción,Reparación, Mantenimiento De Centro De Protección Animal Armenia</t>
  </si>
  <si>
    <t>Construcción, Reparación,Mantenimiento Del Espacio Urbano</t>
  </si>
  <si>
    <t>Proyecto De Infraestructura Pública Y El Desarrollo Urbano</t>
  </si>
  <si>
    <t>Infraestructura De La Red Vial Urbana Armenia</t>
  </si>
  <si>
    <t>Estudios De Pre Inversión E Inversión Para El Mejoramiento Del Espacio Urbano</t>
  </si>
  <si>
    <t>Formulación Transferencia De Recursos Pasa Subsidiar A Los Estratos Uno,Dos Y Tres En Acueducto, Alcantarillado Y Aseo Armenia</t>
  </si>
  <si>
    <t>Contrato de consultoría tendiente a la determinación del impuesto de alumbrado publico de contribuyentes regulados y no regulados y asistencia en la elaboración de acuerdos de pago y actividades de ejecución.</t>
  </si>
  <si>
    <t xml:space="preserve">SUMINISTRO DE ENERGIA PARA EL ALUMBRADO PUBLICO 
FACTURA No. 40973455 $ 471.988.414 MES DE NOVIEMBRE DE 2021
FACTURA No. 41178809 $ 482.728.429 CORRESPONDIENTE A  DICIEMBRE DEL 2021
FACTURA No. 41385657 $ 491.483.917 CORRESPONDIENTE A  ENERO DEL 2022  
SUMINISTRO DE ENERGIA PARA EL ALUMBRADO PUBLICO FACTURAS CORRESPONDIENTE  A FEBRERO DE 2022. $ 442.509.112
SUMINISTRO DE ENERGIA PARA EL ALUMBRADO PUBLICO FACTURAS CORRESPONDIENTE A MARZO DE 2022. $499.490.138
SUMINISTRO DE ENERGIA PARA EL ALUMBRADO PUBLICO FACTURAS CORRESPONDIENTE A ABRIL  $477.682.001
</t>
  </si>
  <si>
    <t>A la fecha, la administración municipal culminó la construcción de un puente ubicado entre los barrios jardín de la Fachada y la Fachada. De igual forma, a la fecha se adelanta la actualización de estudios y diseños para la construcción del puente de la calle 19 Norte, para su construcción en el segundo semestre de la presente vigencia y primer semestre de la vigencia 2023. sE ESTA REALIZANDO ESTE RUBRO PARA OTROS PROYECTOS</t>
  </si>
  <si>
    <t>Proceso  de Minima cuantia No. DAJ-SMIC 009 de 2022 (Av 19 norte),  se encuentra aprobación de garantías $ 64.976.729
Proceso de Minima Cuantía No.  DAJ-SMIC 011 de 2022 (Vía ICA - Pto Rico) se encuentra publicado en la Pagina SECOP II,  y se encuentra en estado de evaluación de propuesta $ 49.360.537</t>
  </si>
  <si>
    <t>Se esta gestionando los recursos mantenimiento y mejoramiento de canchas en distintas comunas del municipio de Armenia</t>
  </si>
  <si>
    <t>Se esta gestionando los recursos</t>
  </si>
  <si>
    <t>Se esta gestionando los recursos  la construcción de un salon comunal en el municipio de Armenia, igualmente se encuentra en revisión los lotes propiedad del Municipio donde se puedan realizar las construcciones.</t>
  </si>
  <si>
    <t>MS Para salones comunales construidos contrato: Interadministrativo o contrato de prestación de servicios  para apoyar a la Secretaría de Infraestructura en el fortalecimiento de las obras de infraestructura vial. Recreodeportiva y social del Municipio</t>
  </si>
  <si>
    <t>No se ha realizado procesos por este rubro; se encuentra pendiente para el proximo trimestre del presente año</t>
  </si>
  <si>
    <t xml:space="preserve"> ____________________________________________________________
Centro Administrativo Municipal CAM, piso 3 Tel – (6) 741 71 00 Ext. 804, 805</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</si>
</sst>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4" formatCode="_(&quot;$&quot;\ * #,##0.00_);_(&quot;$&quot;\ * \(#,##0.00\);_(&quot;$&quot;\ * &quot;-&quot;??_);_(@_)"/>
    <numFmt numFmtId="43" formatCode="_(* #,##0.00_);_(* \(#,##0.00\);_(* &quot;-&quot;??_);_(@_)"/>
    <numFmt numFmtId="164" formatCode="_-&quot;$&quot;\ * #,##0.00_-;\-&quot;$&quot;\ * #,##0.00_-;_-&quot;$&quot;\ * &quot;-&quot;??_-;_-@_-"/>
    <numFmt numFmtId="165" formatCode="_-* #,##0.00_-;\-* #,##0.00_-;_-* &quot;-&quot;??_-;_-@_-"/>
    <numFmt numFmtId="166" formatCode="_-* #,##0.00\ _€_-;\-* #,##0.00\ _€_-;_-* &quot;-&quot;??\ _€_-;_-@_-"/>
    <numFmt numFmtId="167" formatCode="_(&quot;$&quot;* #,##0_);_(&quot;$&quot;* \(#,##0\);_(&quot;$&quot;* &quot;-&quot;_);_(@_)"/>
    <numFmt numFmtId="168" formatCode="&quot;$&quot;\ #,##0"/>
    <numFmt numFmtId="169" formatCode="_-&quot;$&quot;\ * #,##0_-;\-&quot;$&quot;\ * #,##0_-;_-&quot;$&quot;\ * &quot;-&quot;??_-;_-@_-"/>
    <numFmt numFmtId="170" formatCode="&quot;$&quot;\ #,##0.00"/>
  </numFmts>
  <fonts count="24" x14ac:knownFonts="1">
    <font>
      <sz val="10"/>
      <name val="Arial"/>
      <family val="2"/>
    </font>
    <font>
      <sz val="10"/>
      <name val="Arial"/>
      <family val="2"/>
    </font>
    <font>
      <sz val="11"/>
      <color indexed="60"/>
      <name val="Calibri"/>
      <family val="2"/>
    </font>
    <font>
      <b/>
      <sz val="11"/>
      <color indexed="8"/>
      <name val="Calibri"/>
      <family val="2"/>
    </font>
    <font>
      <b/>
      <sz val="10"/>
      <name val="Arial"/>
      <family val="2"/>
    </font>
    <font>
      <sz val="10"/>
      <name val="Arial"/>
      <family val="2"/>
    </font>
    <font>
      <b/>
      <sz val="11"/>
      <name val="Arial"/>
      <family val="2"/>
    </font>
    <font>
      <sz val="11"/>
      <name val="Arial"/>
      <family val="2"/>
    </font>
    <font>
      <b/>
      <u/>
      <sz val="10"/>
      <name val="Arial"/>
      <family val="2"/>
    </font>
    <font>
      <sz val="12"/>
      <name val="Arial"/>
      <family val="2"/>
    </font>
    <font>
      <sz val="9"/>
      <name val="Helvetica"/>
      <family val="2"/>
    </font>
    <font>
      <sz val="9"/>
      <name val="Arial"/>
      <family val="2"/>
    </font>
    <font>
      <sz val="11"/>
      <color theme="1"/>
      <name val="Calibri"/>
      <family val="2"/>
      <scheme val="minor"/>
    </font>
    <font>
      <sz val="10"/>
      <color rgb="FFFF0000"/>
      <name val="Arial"/>
      <family val="2"/>
    </font>
    <font>
      <b/>
      <sz val="10"/>
      <color theme="1"/>
      <name val="Arial"/>
      <family val="2"/>
    </font>
    <font>
      <b/>
      <sz val="10"/>
      <color rgb="FF000000"/>
      <name val="Arial"/>
      <family val="2"/>
    </font>
    <font>
      <sz val="10"/>
      <color rgb="FF000000"/>
      <name val="Arial"/>
      <family val="2"/>
    </font>
    <font>
      <sz val="10"/>
      <color rgb="FF212121"/>
      <name val="Arial"/>
      <family val="2"/>
    </font>
    <font>
      <sz val="10"/>
      <color theme="1"/>
      <name val="Arial"/>
      <family val="2"/>
    </font>
    <font>
      <b/>
      <sz val="12"/>
      <name val="Arial"/>
      <family val="2"/>
    </font>
    <font>
      <b/>
      <sz val="10"/>
      <color theme="1"/>
      <name val="Arial"/>
      <family val="2"/>
    </font>
    <font>
      <sz val="11"/>
      <color theme="1"/>
      <name val="Arial"/>
      <family val="2"/>
    </font>
    <font>
      <b/>
      <sz val="14"/>
      <name val="Arial"/>
      <family val="2"/>
    </font>
    <font>
      <b/>
      <sz val="16"/>
      <name val="Arial"/>
      <family val="2"/>
    </font>
  </fonts>
  <fills count="16">
    <fill>
      <patternFill patternType="none"/>
    </fill>
    <fill>
      <patternFill patternType="gray125"/>
    </fill>
    <fill>
      <patternFill patternType="solid">
        <fgColor indexed="43"/>
        <bgColor indexed="26"/>
      </patternFill>
    </fill>
    <fill>
      <patternFill patternType="solid">
        <fgColor theme="0" tint="-0.14999847407452621"/>
        <bgColor indexed="64"/>
      </patternFill>
    </fill>
    <fill>
      <patternFill patternType="solid">
        <fgColor rgb="FFFCE4D6"/>
        <bgColor rgb="FF000000"/>
      </patternFill>
    </fill>
    <fill>
      <patternFill patternType="solid">
        <fgColor rgb="FFD9D9D9"/>
        <bgColor rgb="FF000000"/>
      </patternFill>
    </fill>
    <fill>
      <patternFill patternType="solid">
        <fgColor rgb="FF92D050"/>
        <bgColor rgb="FF000000"/>
      </patternFill>
    </fill>
    <fill>
      <patternFill patternType="solid">
        <fgColor rgb="FFD9E1F2"/>
        <bgColor rgb="FF000000"/>
      </patternFill>
    </fill>
    <fill>
      <patternFill patternType="solid">
        <fgColor rgb="FFFFFFFF"/>
        <bgColor rgb="FF000000"/>
      </patternFill>
    </fill>
    <fill>
      <patternFill patternType="solid">
        <fgColor theme="0"/>
        <bgColor indexed="64"/>
      </patternFill>
    </fill>
    <fill>
      <patternFill patternType="solid">
        <fgColor rgb="FF92D050"/>
        <bgColor indexed="64"/>
      </patternFill>
    </fill>
    <fill>
      <patternFill patternType="solid">
        <fgColor theme="0" tint="-0.14996795556505021"/>
        <bgColor indexed="64"/>
      </patternFill>
    </fill>
    <fill>
      <patternFill patternType="solid">
        <fgColor rgb="FFD6E3BC"/>
        <bgColor rgb="FFD6E3BC"/>
      </patternFill>
    </fill>
    <fill>
      <patternFill patternType="solid">
        <fgColor rgb="FFFFFF99"/>
        <bgColor rgb="FFFFFF99"/>
      </patternFill>
    </fill>
    <fill>
      <patternFill patternType="solid">
        <fgColor rgb="FFB6DDE8"/>
        <bgColor rgb="FFB6DDE8"/>
      </patternFill>
    </fill>
    <fill>
      <patternFill patternType="solid">
        <fgColor theme="6" tint="0.59999389629810485"/>
        <bgColor indexed="64"/>
      </patternFill>
    </fill>
  </fills>
  <borders count="69">
    <border>
      <left/>
      <right/>
      <top/>
      <bottom/>
      <diagonal/>
    </border>
    <border>
      <left/>
      <right/>
      <top style="thin">
        <color indexed="62"/>
      </top>
      <bottom style="double">
        <color indexed="62"/>
      </bottom>
      <diagonal/>
    </border>
    <border>
      <left style="medium">
        <color indexed="64"/>
      </left>
      <right/>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medium">
        <color indexed="64"/>
      </top>
      <bottom style="medium">
        <color indexed="64"/>
      </bottom>
      <diagonal/>
    </border>
    <border>
      <left style="medium">
        <color indexed="64"/>
      </left>
      <right/>
      <top/>
      <bottom style="medium">
        <color indexed="64"/>
      </bottom>
      <diagonal/>
    </border>
    <border>
      <left/>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diagonal/>
    </border>
    <border>
      <left style="medium">
        <color rgb="FF000000"/>
      </left>
      <right style="medium">
        <color rgb="FF000000"/>
      </right>
      <top/>
      <bottom/>
      <diagonal/>
    </border>
    <border>
      <left/>
      <right/>
      <top style="medium">
        <color rgb="FF000000"/>
      </top>
      <bottom/>
      <diagonal/>
    </border>
    <border>
      <left style="medium">
        <color indexed="64"/>
      </left>
      <right/>
      <top style="medium">
        <color rgb="FF000000"/>
      </top>
      <bottom style="medium">
        <color rgb="FF000000"/>
      </bottom>
      <diagonal/>
    </border>
    <border>
      <left style="medium">
        <color rgb="FF000000"/>
      </left>
      <right style="medium">
        <color indexed="64"/>
      </right>
      <top style="medium">
        <color rgb="FF000000"/>
      </top>
      <bottom style="medium">
        <color rgb="FF000000"/>
      </bottom>
      <diagonal/>
    </border>
    <border>
      <left style="medium">
        <color indexed="64"/>
      </left>
      <right style="medium">
        <color rgb="FF000000"/>
      </right>
      <top style="medium">
        <color rgb="FF000000"/>
      </top>
      <bottom/>
      <diagonal/>
    </border>
    <border>
      <left style="medium">
        <color indexed="64"/>
      </left>
      <right style="medium">
        <color rgb="FF000000"/>
      </right>
      <top/>
      <bottom/>
      <diagonal/>
    </border>
    <border>
      <left style="medium">
        <color rgb="FF000000"/>
      </left>
      <right style="medium">
        <color indexed="64"/>
      </right>
      <top style="medium">
        <color rgb="FF000000"/>
      </top>
      <bottom/>
      <diagonal/>
    </border>
    <border>
      <left style="medium">
        <color rgb="FF000000"/>
      </left>
      <right style="medium">
        <color indexed="64"/>
      </right>
      <top/>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rgb="FF000000"/>
      </left>
      <right/>
      <top style="medium">
        <color rgb="FF000000"/>
      </top>
      <bottom/>
      <diagonal/>
    </border>
    <border>
      <left style="medium">
        <color indexed="64"/>
      </left>
      <right style="medium">
        <color indexed="64"/>
      </right>
      <top style="medium">
        <color indexed="64"/>
      </top>
      <bottom style="medium">
        <color indexed="64"/>
      </bottom>
      <diagonal/>
    </border>
    <border>
      <left style="medium">
        <color rgb="FF000000"/>
      </left>
      <right/>
      <top/>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10">
    <xf numFmtId="0" fontId="0" fillId="0" borderId="0"/>
    <xf numFmtId="43" fontId="1" fillId="0" borderId="0" applyFill="0" applyBorder="0" applyAlignment="0" applyProtection="0"/>
    <xf numFmtId="167" fontId="1" fillId="0" borderId="0" applyFill="0" applyBorder="0" applyAlignment="0" applyProtection="0"/>
    <xf numFmtId="0" fontId="2" fillId="2" borderId="0" applyNumberFormat="0" applyBorder="0" applyAlignment="0" applyProtection="0"/>
    <xf numFmtId="0" fontId="12" fillId="0" borderId="0"/>
    <xf numFmtId="0" fontId="5" fillId="0" borderId="0"/>
    <xf numFmtId="0" fontId="12" fillId="0" borderId="0"/>
    <xf numFmtId="9" fontId="1" fillId="0" borderId="0" applyFill="0" applyBorder="0" applyAlignment="0" applyProtection="0"/>
    <xf numFmtId="0" fontId="3" fillId="0" borderId="1" applyNumberFormat="0" applyFill="0" applyAlignment="0" applyProtection="0"/>
    <xf numFmtId="164" fontId="1" fillId="0" borderId="0" applyFont="0" applyFill="0" applyBorder="0" applyAlignment="0" applyProtection="0"/>
  </cellStyleXfs>
  <cellXfs count="484">
    <xf numFmtId="0" fontId="0" fillId="0" borderId="0" xfId="0"/>
    <xf numFmtId="0" fontId="4" fillId="0" borderId="0" xfId="0" applyFont="1" applyAlignment="1">
      <alignment vertical="center"/>
    </xf>
    <xf numFmtId="0" fontId="0" fillId="0" borderId="0" xfId="0" applyFont="1" applyAlignment="1">
      <alignment vertical="center"/>
    </xf>
    <xf numFmtId="0" fontId="0" fillId="0" borderId="0" xfId="0" applyFont="1" applyFill="1" applyAlignment="1">
      <alignment horizontal="center" vertical="center"/>
    </xf>
    <xf numFmtId="0" fontId="0" fillId="0" borderId="0" xfId="0" applyFont="1" applyFill="1" applyAlignment="1">
      <alignment horizontal="center" vertical="center" wrapText="1"/>
    </xf>
    <xf numFmtId="0" fontId="4" fillId="0" borderId="0" xfId="0" applyFont="1" applyFill="1" applyBorder="1" applyAlignment="1">
      <alignment horizontal="center" vertical="center" wrapText="1"/>
    </xf>
    <xf numFmtId="0" fontId="0" fillId="0" borderId="0" xfId="0" applyFont="1" applyAlignment="1">
      <alignment horizontal="center" vertical="center" wrapText="1"/>
    </xf>
    <xf numFmtId="0" fontId="0" fillId="0" borderId="2" xfId="0" applyFont="1" applyBorder="1" applyAlignment="1">
      <alignment vertical="center" wrapText="1"/>
    </xf>
    <xf numFmtId="0" fontId="0" fillId="0" borderId="0" xfId="0" applyFont="1" applyBorder="1" applyAlignment="1">
      <alignment vertical="center" wrapText="1"/>
    </xf>
    <xf numFmtId="0" fontId="7" fillId="0" borderId="0" xfId="0" applyFont="1" applyBorder="1" applyAlignment="1">
      <alignment vertical="center" wrapText="1"/>
    </xf>
    <xf numFmtId="0" fontId="6" fillId="0" borderId="0" xfId="0" applyFont="1" applyBorder="1" applyAlignment="1">
      <alignment vertical="center" wrapText="1"/>
    </xf>
    <xf numFmtId="0" fontId="0" fillId="0" borderId="0" xfId="0" applyFont="1" applyBorder="1" applyAlignment="1">
      <alignment horizontal="right" vertical="center" wrapText="1"/>
    </xf>
    <xf numFmtId="168" fontId="0" fillId="0" borderId="0" xfId="0" applyNumberFormat="1" applyFont="1" applyAlignment="1">
      <alignment horizontal="right" vertical="center" wrapText="1"/>
    </xf>
    <xf numFmtId="0" fontId="13" fillId="0" borderId="0" xfId="0" applyFont="1" applyBorder="1" applyAlignment="1">
      <alignment horizontal="center" vertical="center" wrapText="1"/>
    </xf>
    <xf numFmtId="0" fontId="0" fillId="0" borderId="0" xfId="0" applyFont="1" applyFill="1" applyBorder="1" applyAlignment="1">
      <alignment vertical="center" wrapText="1"/>
    </xf>
    <xf numFmtId="0" fontId="7" fillId="0" borderId="4" xfId="0" applyFont="1" applyBorder="1" applyAlignment="1">
      <alignment vertical="center" wrapText="1"/>
    </xf>
    <xf numFmtId="0" fontId="0" fillId="0" borderId="3" xfId="0" applyFont="1" applyFill="1" applyBorder="1" applyAlignment="1">
      <alignment vertical="center" wrapText="1"/>
    </xf>
    <xf numFmtId="10" fontId="16" fillId="0" borderId="6" xfId="0" applyNumberFormat="1" applyFont="1" applyBorder="1" applyAlignment="1">
      <alignment horizontal="center" vertical="center" wrapText="1"/>
    </xf>
    <xf numFmtId="0" fontId="4" fillId="0" borderId="0" xfId="0" applyFont="1" applyFill="1" applyAlignment="1">
      <alignment vertical="center"/>
    </xf>
    <xf numFmtId="0" fontId="11" fillId="0" borderId="6" xfId="0" applyFont="1" applyFill="1" applyBorder="1" applyAlignment="1">
      <alignment horizontal="left" vertical="center" wrapText="1"/>
    </xf>
    <xf numFmtId="0" fontId="0" fillId="0" borderId="0" xfId="0" applyFont="1" applyFill="1" applyAlignment="1">
      <alignment vertical="center"/>
    </xf>
    <xf numFmtId="0" fontId="16" fillId="0" borderId="6" xfId="0" applyFont="1" applyFill="1" applyBorder="1" applyAlignment="1">
      <alignment horizontal="justify" vertical="center"/>
    </xf>
    <xf numFmtId="0" fontId="4" fillId="0" borderId="0" xfId="0" applyFont="1" applyFill="1" applyBorder="1" applyAlignment="1">
      <alignment vertical="center"/>
    </xf>
    <xf numFmtId="44" fontId="4" fillId="0" borderId="0" xfId="0" applyNumberFormat="1" applyFont="1" applyFill="1" applyBorder="1" applyAlignment="1">
      <alignment vertical="center"/>
    </xf>
    <xf numFmtId="0" fontId="15" fillId="0" borderId="6" xfId="0" applyFont="1" applyFill="1" applyBorder="1" applyAlignment="1">
      <alignment horizontal="left" vertical="center" wrapText="1"/>
    </xf>
    <xf numFmtId="0" fontId="0" fillId="0" borderId="4" xfId="0" applyFont="1" applyBorder="1" applyAlignment="1">
      <alignment vertical="center" wrapText="1"/>
    </xf>
    <xf numFmtId="0" fontId="13" fillId="0" borderId="0" xfId="0" applyFont="1" applyBorder="1" applyAlignment="1">
      <alignment vertical="center" wrapText="1"/>
    </xf>
    <xf numFmtId="0" fontId="0" fillId="0" borderId="0" xfId="0" applyFont="1" applyFill="1" applyBorder="1" applyAlignment="1">
      <alignment vertical="center"/>
    </xf>
    <xf numFmtId="0" fontId="0" fillId="8" borderId="6" xfId="0" applyFont="1" applyFill="1" applyBorder="1" applyAlignment="1">
      <alignment horizontal="left" vertical="center" wrapText="1"/>
    </xf>
    <xf numFmtId="9" fontId="0" fillId="0" borderId="6" xfId="0" applyNumberFormat="1" applyFont="1" applyFill="1" applyBorder="1" applyAlignment="1">
      <alignment horizontal="center" vertical="center" wrapText="1"/>
    </xf>
    <xf numFmtId="44" fontId="18" fillId="9" borderId="6" xfId="2" applyNumberFormat="1" applyFont="1" applyFill="1" applyBorder="1" applyAlignment="1">
      <alignment horizontal="right" vertical="center" wrapText="1"/>
    </xf>
    <xf numFmtId="44" fontId="1" fillId="0" borderId="6" xfId="2" applyNumberFormat="1" applyFont="1" applyFill="1" applyBorder="1" applyAlignment="1">
      <alignment horizontal="right" vertical="center" wrapText="1"/>
    </xf>
    <xf numFmtId="44" fontId="16" fillId="0" borderId="6" xfId="2" applyNumberFormat="1" applyFont="1" applyFill="1" applyBorder="1" applyAlignment="1">
      <alignment horizontal="right" vertical="center" wrapText="1"/>
    </xf>
    <xf numFmtId="0" fontId="18" fillId="0" borderId="6" xfId="0" applyFont="1" applyFill="1" applyBorder="1" applyAlignment="1">
      <alignment horizontal="center" vertical="center" wrapText="1"/>
    </xf>
    <xf numFmtId="0" fontId="14" fillId="11" borderId="15" xfId="0" applyFont="1" applyFill="1" applyBorder="1" applyAlignment="1">
      <alignment vertical="center" wrapText="1"/>
    </xf>
    <xf numFmtId="0" fontId="14" fillId="0" borderId="6" xfId="0" applyFont="1" applyFill="1" applyBorder="1" applyAlignment="1">
      <alignment vertical="center" wrapText="1"/>
    </xf>
    <xf numFmtId="0" fontId="18" fillId="0" borderId="6" xfId="0" applyFont="1" applyFill="1" applyBorder="1" applyAlignment="1">
      <alignment vertical="center" wrapText="1"/>
    </xf>
    <xf numFmtId="0" fontId="18" fillId="0" borderId="6" xfId="0" applyFont="1" applyFill="1" applyBorder="1" applyAlignment="1">
      <alignment horizontal="justify" vertical="center" wrapText="1"/>
    </xf>
    <xf numFmtId="3" fontId="18" fillId="0" borderId="6" xfId="0" applyNumberFormat="1" applyFont="1" applyFill="1" applyBorder="1" applyAlignment="1">
      <alignment horizontal="center" vertical="center" wrapText="1"/>
    </xf>
    <xf numFmtId="0" fontId="18" fillId="0" borderId="6" xfId="0" applyFont="1" applyFill="1" applyBorder="1" applyAlignment="1">
      <alignment horizontal="left" vertical="center" wrapText="1"/>
    </xf>
    <xf numFmtId="1" fontId="18" fillId="0" borderId="6" xfId="0" applyNumberFormat="1" applyFont="1" applyFill="1" applyBorder="1" applyAlignment="1">
      <alignment horizontal="center" vertical="center" wrapText="1"/>
    </xf>
    <xf numFmtId="0" fontId="0" fillId="0" borderId="0" xfId="0" applyFont="1" applyBorder="1" applyAlignment="1">
      <alignment horizontal="center" vertical="center" wrapText="1"/>
    </xf>
    <xf numFmtId="3" fontId="16" fillId="0" borderId="6" xfId="0" applyNumberFormat="1" applyFont="1" applyFill="1" applyBorder="1" applyAlignment="1">
      <alignment horizontal="left" vertical="center" wrapText="1"/>
    </xf>
    <xf numFmtId="3" fontId="16" fillId="0" borderId="6" xfId="0" applyNumberFormat="1" applyFont="1" applyBorder="1" applyAlignment="1">
      <alignment horizontal="left" vertical="center" wrapText="1"/>
    </xf>
    <xf numFmtId="3" fontId="16" fillId="0" borderId="6" xfId="0" applyNumberFormat="1" applyFont="1" applyBorder="1" applyAlignment="1">
      <alignment horizontal="center" vertical="center" wrapText="1"/>
    </xf>
    <xf numFmtId="0" fontId="15" fillId="0" borderId="6" xfId="0" applyFont="1" applyBorder="1" applyAlignment="1">
      <alignment horizontal="left" vertical="center" wrapText="1"/>
    </xf>
    <xf numFmtId="0" fontId="4" fillId="0" borderId="6" xfId="0" applyFont="1" applyBorder="1" applyAlignment="1">
      <alignment horizontal="left" vertical="center" wrapText="1"/>
    </xf>
    <xf numFmtId="0" fontId="16" fillId="0" borderId="18" xfId="0" applyFont="1" applyBorder="1" applyAlignment="1">
      <alignment horizontal="center" vertical="center" wrapText="1"/>
    </xf>
    <xf numFmtId="0" fontId="16" fillId="0" borderId="18" xfId="0" applyFont="1" applyBorder="1" applyAlignment="1">
      <alignment horizontal="left" vertical="center" wrapText="1"/>
    </xf>
    <xf numFmtId="0" fontId="16" fillId="0" borderId="18" xfId="0" applyFont="1" applyFill="1" applyBorder="1" applyAlignment="1">
      <alignment horizontal="left" vertical="center" wrapText="1"/>
    </xf>
    <xf numFmtId="3" fontId="16" fillId="0" borderId="18" xfId="0" applyNumberFormat="1" applyFont="1" applyBorder="1" applyAlignment="1">
      <alignment horizontal="center" vertical="center" wrapText="1"/>
    </xf>
    <xf numFmtId="0" fontId="0" fillId="0" borderId="18" xfId="0" applyFont="1" applyBorder="1" applyAlignment="1">
      <alignment horizontal="left" vertical="center" wrapText="1"/>
    </xf>
    <xf numFmtId="0" fontId="0" fillId="0" borderId="18" xfId="0" applyFont="1" applyFill="1" applyBorder="1" applyAlignment="1">
      <alignment horizontal="center" vertical="center" wrapText="1"/>
    </xf>
    <xf numFmtId="0" fontId="15" fillId="4" borderId="15" xfId="0" applyFont="1" applyFill="1" applyBorder="1" applyAlignment="1">
      <alignment horizontal="left" vertical="center" wrapText="1"/>
    </xf>
    <xf numFmtId="0" fontId="15" fillId="5" borderId="15" xfId="0" applyFont="1" applyFill="1" applyBorder="1" applyAlignment="1">
      <alignment horizontal="left" vertical="center" wrapText="1"/>
    </xf>
    <xf numFmtId="0" fontId="15" fillId="6" borderId="15" xfId="0" applyFont="1" applyFill="1" applyBorder="1" applyAlignment="1">
      <alignment horizontal="left" vertical="center" wrapText="1"/>
    </xf>
    <xf numFmtId="44" fontId="0" fillId="0" borderId="18" xfId="0" applyNumberFormat="1" applyFont="1" applyFill="1" applyBorder="1" applyAlignment="1">
      <alignment horizontal="right" vertical="center" wrapText="1"/>
    </xf>
    <xf numFmtId="0" fontId="0" fillId="0" borderId="6" xfId="0" applyFont="1" applyFill="1" applyBorder="1" applyAlignment="1">
      <alignment horizontal="center" vertical="center"/>
    </xf>
    <xf numFmtId="44" fontId="0" fillId="0" borderId="6" xfId="0" applyNumberFormat="1" applyFont="1" applyFill="1" applyBorder="1" applyAlignment="1">
      <alignment horizontal="right" vertical="center" wrapText="1"/>
    </xf>
    <xf numFmtId="1" fontId="16" fillId="0" borderId="21" xfId="0" applyNumberFormat="1" applyFont="1" applyBorder="1" applyAlignment="1">
      <alignment horizontal="center" vertical="center" wrapText="1"/>
    </xf>
    <xf numFmtId="1" fontId="16" fillId="0" borderId="22" xfId="0" applyNumberFormat="1" applyFont="1" applyBorder="1" applyAlignment="1">
      <alignment horizontal="center" vertical="center" wrapText="1"/>
    </xf>
    <xf numFmtId="9" fontId="16" fillId="0" borderId="22" xfId="7" applyFont="1" applyFill="1" applyBorder="1" applyAlignment="1">
      <alignment horizontal="center" vertical="center" wrapText="1"/>
    </xf>
    <xf numFmtId="3" fontId="16" fillId="0" borderId="22" xfId="0" applyNumberFormat="1" applyFont="1" applyBorder="1" applyAlignment="1">
      <alignment horizontal="center" vertical="center" wrapText="1"/>
    </xf>
    <xf numFmtId="1" fontId="16" fillId="0" borderId="22" xfId="0" applyNumberFormat="1" applyFont="1" applyFill="1" applyBorder="1" applyAlignment="1">
      <alignment horizontal="center" vertical="center" wrapText="1"/>
    </xf>
    <xf numFmtId="0" fontId="16" fillId="0" borderId="22" xfId="0" applyFont="1" applyFill="1" applyBorder="1" applyAlignment="1">
      <alignment horizontal="center" vertical="center" wrapText="1"/>
    </xf>
    <xf numFmtId="1" fontId="18" fillId="0" borderId="22" xfId="0" applyNumberFormat="1" applyFont="1" applyFill="1" applyBorder="1" applyAlignment="1">
      <alignment horizontal="center" vertical="center" wrapText="1"/>
    </xf>
    <xf numFmtId="1" fontId="1" fillId="0" borderId="15" xfId="1" applyNumberFormat="1" applyFont="1" applyFill="1" applyBorder="1" applyAlignment="1">
      <alignment horizontal="center" vertical="center" wrapText="1"/>
    </xf>
    <xf numFmtId="164" fontId="4" fillId="0" borderId="0" xfId="0" applyNumberFormat="1" applyFont="1" applyFill="1" applyBorder="1" applyAlignment="1">
      <alignment vertical="center"/>
    </xf>
    <xf numFmtId="4" fontId="4" fillId="0" borderId="0" xfId="0" applyNumberFormat="1" applyFont="1" applyFill="1" applyBorder="1" applyAlignment="1">
      <alignment horizontal="center" vertical="center" wrapText="1"/>
    </xf>
    <xf numFmtId="4" fontId="4" fillId="0" borderId="0" xfId="0" applyNumberFormat="1" applyFont="1" applyFill="1" applyBorder="1" applyAlignment="1">
      <alignment horizontal="right" vertical="center" wrapText="1"/>
    </xf>
    <xf numFmtId="4" fontId="4" fillId="0" borderId="0" xfId="0" applyNumberFormat="1" applyFont="1" applyFill="1" applyBorder="1" applyAlignment="1">
      <alignment horizontal="right" vertical="center"/>
    </xf>
    <xf numFmtId="4" fontId="4" fillId="0" borderId="0" xfId="0" applyNumberFormat="1" applyFont="1" applyFill="1" applyBorder="1" applyAlignment="1">
      <alignment horizontal="center" vertical="center"/>
    </xf>
    <xf numFmtId="4" fontId="4" fillId="0" borderId="0" xfId="0" applyNumberFormat="1" applyFont="1" applyFill="1" applyBorder="1" applyAlignment="1">
      <alignment vertical="center"/>
    </xf>
    <xf numFmtId="165" fontId="4" fillId="0" borderId="0" xfId="0" applyNumberFormat="1" applyFont="1" applyFill="1" applyBorder="1" applyAlignment="1">
      <alignment vertical="center"/>
    </xf>
    <xf numFmtId="167" fontId="1" fillId="0" borderId="0" xfId="2" applyFill="1" applyBorder="1" applyAlignment="1">
      <alignment vertical="center"/>
    </xf>
    <xf numFmtId="0" fontId="0" fillId="0" borderId="0" xfId="0" applyFont="1" applyFill="1" applyBorder="1" applyAlignment="1">
      <alignment horizontal="left" vertical="center" wrapText="1"/>
    </xf>
    <xf numFmtId="4" fontId="0" fillId="0" borderId="0" xfId="0" applyNumberFormat="1" applyFont="1" applyFill="1" applyBorder="1" applyAlignment="1">
      <alignment horizontal="right" vertical="center" wrapText="1"/>
    </xf>
    <xf numFmtId="44" fontId="0" fillId="0" borderId="0" xfId="0" applyNumberFormat="1" applyFont="1" applyFill="1" applyBorder="1" applyAlignment="1">
      <alignment vertical="center"/>
    </xf>
    <xf numFmtId="0" fontId="0" fillId="0" borderId="0" xfId="0" applyFont="1" applyBorder="1" applyAlignment="1">
      <alignment vertical="center"/>
    </xf>
    <xf numFmtId="0" fontId="0" fillId="0" borderId="3" xfId="0" applyFont="1" applyBorder="1" applyAlignment="1">
      <alignment horizontal="right" vertical="center" wrapText="1"/>
    </xf>
    <xf numFmtId="0" fontId="16" fillId="0" borderId="6" xfId="0" applyFont="1" applyBorder="1" applyAlignment="1">
      <alignment horizontal="left" vertical="center" wrapText="1"/>
    </xf>
    <xf numFmtId="3" fontId="16" fillId="0" borderId="23" xfId="0" applyNumberFormat="1" applyFont="1" applyBorder="1" applyAlignment="1">
      <alignment horizontal="center" vertical="center" wrapText="1"/>
    </xf>
    <xf numFmtId="0" fontId="20" fillId="0" borderId="36" xfId="0" applyFont="1" applyBorder="1" applyAlignment="1">
      <alignment horizontal="center" vertical="center" wrapText="1"/>
    </xf>
    <xf numFmtId="0" fontId="0" fillId="0" borderId="0" xfId="0" applyFont="1" applyAlignment="1"/>
    <xf numFmtId="0" fontId="20" fillId="13" borderId="35" xfId="0" applyFont="1" applyFill="1" applyBorder="1" applyAlignment="1">
      <alignment horizontal="center" vertical="center" wrapText="1"/>
    </xf>
    <xf numFmtId="0" fontId="20" fillId="13" borderId="36" xfId="0" applyFont="1" applyFill="1" applyBorder="1" applyAlignment="1">
      <alignment horizontal="center" vertical="center" wrapText="1"/>
    </xf>
    <xf numFmtId="0" fontId="20" fillId="14" borderId="39" xfId="0" applyFont="1" applyFill="1" applyBorder="1" applyAlignment="1">
      <alignment horizontal="center" vertical="center" wrapText="1"/>
    </xf>
    <xf numFmtId="0" fontId="4" fillId="3" borderId="11" xfId="0" applyFont="1" applyFill="1" applyBorder="1" applyAlignment="1">
      <alignment vertical="center" wrapText="1"/>
    </xf>
    <xf numFmtId="0" fontId="4" fillId="3" borderId="8" xfId="0" applyFont="1" applyFill="1" applyBorder="1" applyAlignment="1">
      <alignment vertical="center" wrapText="1"/>
    </xf>
    <xf numFmtId="1" fontId="16" fillId="0" borderId="32" xfId="0" applyNumberFormat="1" applyFont="1" applyBorder="1" applyAlignment="1">
      <alignment horizontal="center" vertical="center" wrapText="1"/>
    </xf>
    <xf numFmtId="3" fontId="16" fillId="0" borderId="7" xfId="0" applyNumberFormat="1" applyFont="1" applyBorder="1" applyAlignment="1">
      <alignment horizontal="left" vertical="center" wrapText="1"/>
    </xf>
    <xf numFmtId="3" fontId="16" fillId="0" borderId="7" xfId="0" applyNumberFormat="1" applyFont="1" applyFill="1" applyBorder="1" applyAlignment="1">
      <alignment horizontal="left" vertical="center" wrapText="1"/>
    </xf>
    <xf numFmtId="0" fontId="20" fillId="0" borderId="41" xfId="0" applyFont="1" applyBorder="1" applyAlignment="1">
      <alignment horizontal="center" vertical="center" wrapText="1"/>
    </xf>
    <xf numFmtId="0" fontId="20" fillId="13" borderId="41" xfId="0" applyFont="1" applyFill="1" applyBorder="1" applyAlignment="1">
      <alignment horizontal="center" vertical="center" wrapText="1"/>
    </xf>
    <xf numFmtId="0" fontId="19" fillId="0" borderId="0" xfId="0" applyFont="1" applyBorder="1" applyAlignment="1">
      <alignment vertical="center" wrapText="1"/>
    </xf>
    <xf numFmtId="0" fontId="9" fillId="0" borderId="0" xfId="0" applyFont="1" applyBorder="1" applyAlignment="1">
      <alignment vertical="center" wrapText="1"/>
    </xf>
    <xf numFmtId="0" fontId="17" fillId="0" borderId="6" xfId="0" applyFont="1" applyFill="1" applyBorder="1" applyAlignment="1">
      <alignment horizontal="left" vertical="center" wrapText="1"/>
    </xf>
    <xf numFmtId="0" fontId="0" fillId="0" borderId="6" xfId="0" applyFont="1" applyFill="1" applyBorder="1" applyAlignment="1">
      <alignment horizontal="justify" vertical="center"/>
    </xf>
    <xf numFmtId="44" fontId="0" fillId="9" borderId="6" xfId="0" applyNumberFormat="1" applyFont="1" applyFill="1" applyBorder="1" applyAlignment="1">
      <alignment horizontal="right" vertical="center" wrapText="1"/>
    </xf>
    <xf numFmtId="0" fontId="0" fillId="9" borderId="0" xfId="0" applyFont="1" applyFill="1" applyBorder="1" applyAlignment="1">
      <alignment vertical="center" wrapText="1"/>
    </xf>
    <xf numFmtId="0" fontId="0" fillId="9" borderId="0" xfId="0" applyFont="1" applyFill="1" applyAlignment="1">
      <alignment horizontal="center" vertical="center" wrapText="1"/>
    </xf>
    <xf numFmtId="0" fontId="0" fillId="0" borderId="6" xfId="0" quotePrefix="1" applyFont="1" applyBorder="1" applyAlignment="1">
      <alignment horizontal="left" vertical="center" wrapText="1"/>
    </xf>
    <xf numFmtId="44" fontId="1" fillId="9" borderId="6" xfId="2" applyNumberFormat="1" applyFont="1" applyFill="1" applyBorder="1" applyAlignment="1">
      <alignment horizontal="right" vertical="center" wrapText="1"/>
    </xf>
    <xf numFmtId="169" fontId="0" fillId="0" borderId="18" xfId="9" applyNumberFormat="1" applyFont="1" applyFill="1" applyBorder="1" applyAlignment="1">
      <alignment horizontal="right" vertical="center" wrapText="1"/>
    </xf>
    <xf numFmtId="169" fontId="0" fillId="9" borderId="6" xfId="9" applyNumberFormat="1" applyFont="1" applyFill="1" applyBorder="1" applyAlignment="1">
      <alignment horizontal="right" vertical="center" wrapText="1"/>
    </xf>
    <xf numFmtId="169" fontId="1" fillId="9" borderId="6" xfId="9" applyNumberFormat="1" applyFont="1" applyFill="1" applyBorder="1" applyAlignment="1">
      <alignment horizontal="right" vertical="center" wrapText="1"/>
    </xf>
    <xf numFmtId="169" fontId="18" fillId="9" borderId="6" xfId="9" applyNumberFormat="1" applyFont="1" applyFill="1" applyBorder="1" applyAlignment="1">
      <alignment horizontal="right" vertical="center" wrapText="1"/>
    </xf>
    <xf numFmtId="169" fontId="0" fillId="9" borderId="7" xfId="9" applyNumberFormat="1" applyFont="1" applyFill="1" applyBorder="1" applyAlignment="1">
      <alignment horizontal="right" vertical="center" wrapText="1"/>
    </xf>
    <xf numFmtId="169" fontId="16" fillId="0" borderId="6" xfId="9" applyNumberFormat="1" applyFont="1" applyFill="1" applyBorder="1" applyAlignment="1">
      <alignment horizontal="right" vertical="center" wrapText="1"/>
    </xf>
    <xf numFmtId="169" fontId="0" fillId="0" borderId="7" xfId="9" applyNumberFormat="1" applyFont="1" applyFill="1" applyBorder="1" applyAlignment="1">
      <alignment horizontal="right" vertical="center" wrapText="1"/>
    </xf>
    <xf numFmtId="0" fontId="0" fillId="0" borderId="6" xfId="0" quotePrefix="1" applyFont="1" applyFill="1" applyBorder="1" applyAlignment="1">
      <alignment horizontal="left" vertical="center" wrapText="1"/>
    </xf>
    <xf numFmtId="165" fontId="0" fillId="0" borderId="6" xfId="0" applyNumberFormat="1" applyFont="1" applyFill="1" applyBorder="1" applyAlignment="1">
      <alignment horizontal="right" vertical="center" wrapText="1"/>
    </xf>
    <xf numFmtId="44" fontId="18" fillId="0" borderId="6" xfId="0" applyNumberFormat="1" applyFont="1" applyFill="1" applyBorder="1" applyAlignment="1">
      <alignment horizontal="right" vertical="center" wrapText="1"/>
    </xf>
    <xf numFmtId="169" fontId="18" fillId="0" borderId="6" xfId="9" applyNumberFormat="1" applyFont="1" applyFill="1" applyBorder="1" applyAlignment="1">
      <alignment horizontal="right" vertical="center" wrapText="1"/>
    </xf>
    <xf numFmtId="0" fontId="16" fillId="0" borderId="6" xfId="0" quotePrefix="1" applyFont="1" applyFill="1" applyBorder="1" applyAlignment="1">
      <alignment horizontal="left" vertical="center" wrapText="1"/>
    </xf>
    <xf numFmtId="44" fontId="1" fillId="0" borderId="6" xfId="1" applyNumberFormat="1" applyFont="1" applyFill="1" applyBorder="1" applyAlignment="1">
      <alignment horizontal="right" vertical="center" wrapText="1"/>
    </xf>
    <xf numFmtId="169" fontId="1" fillId="0" borderId="6" xfId="9" applyNumberFormat="1" applyFont="1" applyFill="1" applyBorder="1" applyAlignment="1">
      <alignment horizontal="right" vertical="center" wrapText="1"/>
    </xf>
    <xf numFmtId="44" fontId="16" fillId="0" borderId="6" xfId="0" applyNumberFormat="1" applyFont="1" applyFill="1" applyBorder="1" applyAlignment="1">
      <alignment horizontal="right" vertical="center" wrapText="1"/>
    </xf>
    <xf numFmtId="0" fontId="0" fillId="0" borderId="7" xfId="0" quotePrefix="1" applyFont="1" applyFill="1" applyBorder="1" applyAlignment="1">
      <alignment horizontal="left" vertical="center" wrapText="1"/>
    </xf>
    <xf numFmtId="44" fontId="0" fillId="0" borderId="7" xfId="0" applyNumberFormat="1" applyFont="1" applyFill="1" applyBorder="1" applyAlignment="1">
      <alignment horizontal="right" vertical="center" wrapText="1"/>
    </xf>
    <xf numFmtId="169" fontId="0" fillId="0" borderId="6" xfId="9" applyNumberFormat="1" applyFont="1" applyFill="1" applyBorder="1" applyAlignment="1">
      <alignment horizontal="right" vertical="center" wrapText="1"/>
    </xf>
    <xf numFmtId="10" fontId="0" fillId="0" borderId="18" xfId="0" applyNumberFormat="1" applyFont="1" applyFill="1" applyBorder="1" applyAlignment="1">
      <alignment horizontal="center" vertical="center" wrapText="1"/>
    </xf>
    <xf numFmtId="168" fontId="0" fillId="0" borderId="0" xfId="0" applyNumberFormat="1" applyFont="1" applyAlignment="1">
      <alignment horizontal="center" vertical="center" wrapText="1"/>
    </xf>
    <xf numFmtId="44" fontId="0" fillId="0" borderId="28" xfId="0" applyNumberFormat="1" applyFont="1" applyFill="1" applyBorder="1" applyAlignment="1" applyProtection="1">
      <alignment horizontal="justify" vertical="center" wrapText="1"/>
    </xf>
    <xf numFmtId="44" fontId="0" fillId="0" borderId="6" xfId="0" applyNumberFormat="1" applyFont="1" applyFill="1" applyBorder="1" applyAlignment="1" applyProtection="1">
      <alignment horizontal="justify" vertical="center" wrapText="1"/>
    </xf>
    <xf numFmtId="0" fontId="0" fillId="0" borderId="6" xfId="0" applyNumberFormat="1" applyFont="1" applyFill="1" applyBorder="1" applyAlignment="1" applyProtection="1">
      <alignment horizontal="justify" vertical="center" wrapText="1"/>
    </xf>
    <xf numFmtId="0" fontId="0" fillId="0" borderId="7" xfId="2" applyNumberFormat="1" applyFont="1" applyFill="1" applyBorder="1" applyAlignment="1" applyProtection="1">
      <alignment horizontal="justify" vertical="center" wrapText="1"/>
    </xf>
    <xf numFmtId="0" fontId="0" fillId="0" borderId="7" xfId="0" applyFont="1" applyFill="1" applyBorder="1" applyAlignment="1">
      <alignment vertical="center" wrapText="1"/>
    </xf>
    <xf numFmtId="4" fontId="16" fillId="0" borderId="6" xfId="0" applyNumberFormat="1" applyFont="1" applyFill="1" applyBorder="1" applyAlignment="1">
      <alignment horizontal="left" vertical="center" wrapText="1"/>
    </xf>
    <xf numFmtId="0" fontId="16" fillId="0" borderId="23" xfId="7" applyNumberFormat="1" applyFont="1" applyFill="1" applyBorder="1" applyAlignment="1">
      <alignment horizontal="center" vertical="center" wrapText="1"/>
    </xf>
    <xf numFmtId="0" fontId="16" fillId="0" borderId="7" xfId="0" applyNumberFormat="1" applyFont="1" applyBorder="1" applyAlignment="1">
      <alignment horizontal="center" vertical="center" wrapText="1"/>
    </xf>
    <xf numFmtId="4" fontId="0" fillId="0" borderId="6" xfId="0" applyNumberFormat="1" applyFont="1" applyFill="1" applyBorder="1" applyAlignment="1">
      <alignment horizontal="center" vertical="center" wrapText="1"/>
    </xf>
    <xf numFmtId="0" fontId="0" fillId="0" borderId="7" xfId="0" applyFill="1" applyBorder="1" applyAlignment="1">
      <alignment horizontal="left" vertical="center" wrapText="1"/>
    </xf>
    <xf numFmtId="44" fontId="0" fillId="0" borderId="7" xfId="0" applyNumberFormat="1" applyBorder="1" applyAlignment="1">
      <alignment horizontal="left" vertical="center" wrapText="1"/>
    </xf>
    <xf numFmtId="165" fontId="1" fillId="0" borderId="22" xfId="0" applyNumberFormat="1" applyFont="1" applyBorder="1" applyAlignment="1">
      <alignment horizontal="left" vertical="center" wrapText="1"/>
    </xf>
    <xf numFmtId="44" fontId="0" fillId="0" borderId="6" xfId="0" applyNumberFormat="1" applyFont="1" applyFill="1" applyBorder="1" applyAlignment="1">
      <alignment horizontal="justify" vertical="center" wrapText="1"/>
    </xf>
    <xf numFmtId="44" fontId="16" fillId="0" borderId="6" xfId="2" applyNumberFormat="1" applyFont="1" applyFill="1" applyBorder="1" applyAlignment="1">
      <alignment horizontal="left" vertical="center" wrapText="1"/>
    </xf>
    <xf numFmtId="44" fontId="18" fillId="9" borderId="6" xfId="0" applyNumberFormat="1" applyFont="1" applyFill="1" applyBorder="1" applyAlignment="1">
      <alignment horizontal="left" vertical="center" wrapText="1"/>
    </xf>
    <xf numFmtId="0" fontId="0" fillId="0" borderId="6" xfId="0" applyNumberFormat="1" applyFont="1" applyFill="1" applyBorder="1" applyAlignment="1">
      <alignment vertical="center" wrapText="1"/>
    </xf>
    <xf numFmtId="0" fontId="0" fillId="0" borderId="6" xfId="0" applyBorder="1" applyAlignment="1">
      <alignment vertical="center" wrapText="1"/>
    </xf>
    <xf numFmtId="2" fontId="18" fillId="9" borderId="6" xfId="0" applyNumberFormat="1" applyFont="1" applyFill="1" applyBorder="1" applyAlignment="1">
      <alignment horizontal="left" vertical="center" wrapText="1"/>
    </xf>
    <xf numFmtId="44" fontId="0" fillId="0" borderId="6" xfId="0" applyNumberFormat="1" applyFont="1" applyFill="1" applyBorder="1" applyAlignment="1">
      <alignment horizontal="left" vertical="center" wrapText="1"/>
    </xf>
    <xf numFmtId="49" fontId="11" fillId="0" borderId="6" xfId="0" applyNumberFormat="1" applyFont="1" applyFill="1" applyBorder="1" applyAlignment="1">
      <alignment vertical="center" wrapText="1"/>
    </xf>
    <xf numFmtId="0" fontId="7" fillId="0" borderId="0" xfId="0" applyFont="1" applyBorder="1" applyAlignment="1">
      <alignment horizontal="center" vertical="center" wrapText="1"/>
    </xf>
    <xf numFmtId="0" fontId="4" fillId="0" borderId="0" xfId="0" applyFont="1" applyBorder="1" applyAlignment="1">
      <alignment horizontal="center" vertical="center" wrapText="1"/>
    </xf>
    <xf numFmtId="0" fontId="4" fillId="3" borderId="8" xfId="0" applyFont="1" applyFill="1" applyBorder="1" applyAlignment="1">
      <alignment horizontal="center" vertical="center" wrapText="1"/>
    </xf>
    <xf numFmtId="0" fontId="4" fillId="3" borderId="46" xfId="0" applyFont="1" applyFill="1" applyBorder="1" applyAlignment="1">
      <alignment vertical="center" wrapText="1"/>
    </xf>
    <xf numFmtId="44" fontId="4" fillId="3" borderId="47" xfId="0" applyNumberFormat="1" applyFont="1" applyFill="1" applyBorder="1" applyAlignment="1">
      <alignment horizontal="right" vertical="center" wrapText="1"/>
    </xf>
    <xf numFmtId="10" fontId="4" fillId="3" borderId="48" xfId="0" applyNumberFormat="1" applyFont="1" applyFill="1" applyBorder="1" applyAlignment="1">
      <alignment horizontal="center" vertical="center" wrapText="1"/>
    </xf>
    <xf numFmtId="44" fontId="4" fillId="3" borderId="48" xfId="0" applyNumberFormat="1" applyFont="1" applyFill="1" applyBorder="1" applyAlignment="1">
      <alignment horizontal="right" vertical="center" wrapText="1"/>
    </xf>
    <xf numFmtId="0" fontId="0" fillId="3" borderId="49" xfId="0" applyFont="1" applyFill="1" applyBorder="1" applyAlignment="1">
      <alignment horizontal="center" vertical="center" wrapText="1"/>
    </xf>
    <xf numFmtId="9" fontId="18" fillId="0" borderId="6" xfId="0" applyNumberFormat="1" applyFont="1" applyFill="1" applyBorder="1" applyAlignment="1">
      <alignment horizontal="center" vertical="center" wrapText="1"/>
    </xf>
    <xf numFmtId="0" fontId="18" fillId="0" borderId="6" xfId="0" applyFont="1" applyBorder="1" applyAlignment="1" applyProtection="1">
      <alignment horizontal="justify" vertical="center" wrapText="1"/>
    </xf>
    <xf numFmtId="0" fontId="0" fillId="0" borderId="7" xfId="0" applyFont="1" applyFill="1" applyBorder="1" applyAlignment="1">
      <alignment horizontal="center" vertical="center" wrapText="1"/>
    </xf>
    <xf numFmtId="0" fontId="0" fillId="0" borderId="30" xfId="0" applyFont="1" applyFill="1" applyBorder="1" applyAlignment="1">
      <alignment horizontal="center" vertical="center" wrapText="1"/>
    </xf>
    <xf numFmtId="0" fontId="0" fillId="0" borderId="6" xfId="0" applyFont="1" applyBorder="1" applyAlignment="1">
      <alignment horizontal="center" vertical="center" wrapText="1"/>
    </xf>
    <xf numFmtId="10" fontId="0" fillId="9" borderId="6" xfId="0" applyNumberFormat="1" applyFont="1" applyFill="1" applyBorder="1" applyAlignment="1">
      <alignment horizontal="center" vertical="center" wrapText="1"/>
    </xf>
    <xf numFmtId="10" fontId="0" fillId="9" borderId="7" xfId="0" applyNumberFormat="1" applyFont="1" applyFill="1" applyBorder="1" applyAlignment="1">
      <alignment horizontal="center" vertical="center" wrapText="1"/>
    </xf>
    <xf numFmtId="10" fontId="0" fillId="0" borderId="7" xfId="0" applyNumberFormat="1" applyFont="1" applyFill="1" applyBorder="1" applyAlignment="1">
      <alignment horizontal="center" vertical="center" wrapText="1"/>
    </xf>
    <xf numFmtId="0" fontId="0" fillId="0" borderId="6" xfId="0" applyFont="1" applyFill="1" applyBorder="1" applyAlignment="1">
      <alignment horizontal="center" vertical="center" wrapText="1"/>
    </xf>
    <xf numFmtId="10" fontId="0" fillId="0" borderId="6" xfId="0" applyNumberFormat="1" applyFont="1" applyFill="1" applyBorder="1" applyAlignment="1">
      <alignment horizontal="center" vertical="center" wrapText="1"/>
    </xf>
    <xf numFmtId="10" fontId="0" fillId="9" borderId="30" xfId="0" applyNumberFormat="1" applyFont="1" applyFill="1" applyBorder="1" applyAlignment="1">
      <alignment horizontal="center" vertical="center" wrapText="1"/>
    </xf>
    <xf numFmtId="0" fontId="0" fillId="0" borderId="6" xfId="0" applyFont="1" applyFill="1" applyBorder="1" applyAlignment="1">
      <alignment horizontal="left" vertical="center" wrapText="1"/>
    </xf>
    <xf numFmtId="0" fontId="16" fillId="0" borderId="6" xfId="0" applyFont="1" applyFill="1" applyBorder="1" applyAlignment="1">
      <alignment horizontal="left" vertical="center" wrapText="1"/>
    </xf>
    <xf numFmtId="0" fontId="16" fillId="0" borderId="6" xfId="0" applyFont="1" applyFill="1" applyBorder="1" applyAlignment="1">
      <alignment vertical="center" wrapText="1"/>
    </xf>
    <xf numFmtId="0" fontId="0" fillId="0" borderId="6" xfId="0" applyFont="1" applyFill="1" applyBorder="1" applyAlignment="1">
      <alignment vertical="center" wrapText="1"/>
    </xf>
    <xf numFmtId="0" fontId="0" fillId="0" borderId="6" xfId="0" applyNumberFormat="1" applyFont="1" applyFill="1" applyBorder="1" applyAlignment="1">
      <alignment horizontal="left" vertical="center" wrapText="1"/>
    </xf>
    <xf numFmtId="0" fontId="16" fillId="0" borderId="6" xfId="0" applyFont="1" applyFill="1" applyBorder="1" applyAlignment="1">
      <alignment horizontal="center" vertical="center" wrapText="1"/>
    </xf>
    <xf numFmtId="0" fontId="0" fillId="0" borderId="18" xfId="0" applyFont="1" applyFill="1" applyBorder="1" applyAlignment="1">
      <alignment horizontal="left" vertical="center" wrapText="1"/>
    </xf>
    <xf numFmtId="0" fontId="0" fillId="0" borderId="7" xfId="0" applyFont="1" applyFill="1" applyBorder="1" applyAlignment="1">
      <alignment horizontal="left" vertical="center" wrapText="1"/>
    </xf>
    <xf numFmtId="0" fontId="10" fillId="0" borderId="6" xfId="0" applyFont="1" applyBorder="1" applyAlignment="1">
      <alignment horizontal="left" vertical="center" wrapText="1"/>
    </xf>
    <xf numFmtId="0" fontId="4" fillId="3" borderId="2" xfId="0" applyFont="1" applyFill="1" applyBorder="1" applyAlignment="1">
      <alignment vertical="center" wrapText="1"/>
    </xf>
    <xf numFmtId="0" fontId="4" fillId="3" borderId="0" xfId="0" applyFont="1" applyFill="1" applyBorder="1" applyAlignment="1">
      <alignment vertical="center" wrapText="1"/>
    </xf>
    <xf numFmtId="0" fontId="4" fillId="3" borderId="0" xfId="0" applyFont="1" applyFill="1" applyBorder="1" applyAlignment="1">
      <alignment horizontal="center" vertical="center" wrapText="1"/>
    </xf>
    <xf numFmtId="44" fontId="4" fillId="3" borderId="0" xfId="0" applyNumberFormat="1" applyFont="1" applyFill="1" applyBorder="1" applyAlignment="1">
      <alignment horizontal="right" vertical="center" wrapText="1"/>
    </xf>
    <xf numFmtId="0" fontId="0" fillId="3" borderId="3" xfId="0" applyFont="1" applyFill="1" applyBorder="1" applyAlignment="1">
      <alignment horizontal="center" vertical="center" wrapText="1"/>
    </xf>
    <xf numFmtId="9" fontId="4" fillId="3" borderId="0" xfId="0" applyNumberFormat="1" applyFont="1" applyFill="1" applyBorder="1" applyAlignment="1">
      <alignment horizontal="center" vertical="center" wrapText="1"/>
    </xf>
    <xf numFmtId="0" fontId="20" fillId="14" borderId="51" xfId="0" applyFont="1" applyFill="1" applyBorder="1" applyAlignment="1">
      <alignment vertical="center" wrapText="1"/>
    </xf>
    <xf numFmtId="0" fontId="0" fillId="9" borderId="6" xfId="0" applyFont="1" applyFill="1" applyBorder="1" applyAlignment="1">
      <alignment vertical="center" wrapText="1"/>
    </xf>
    <xf numFmtId="0" fontId="0" fillId="9" borderId="7" xfId="0" applyFont="1" applyFill="1" applyBorder="1" applyAlignment="1">
      <alignment horizontal="center" vertical="center" wrapText="1"/>
    </xf>
    <xf numFmtId="0" fontId="16" fillId="0" borderId="6" xfId="0" applyFont="1" applyBorder="1" applyAlignment="1">
      <alignment vertical="center" wrapText="1"/>
    </xf>
    <xf numFmtId="170" fontId="0" fillId="0" borderId="6" xfId="0" applyNumberFormat="1" applyFont="1" applyBorder="1" applyAlignment="1">
      <alignment horizontal="right" vertical="center" wrapText="1"/>
    </xf>
    <xf numFmtId="170" fontId="0" fillId="0" borderId="6" xfId="0" applyNumberFormat="1" applyFont="1" applyBorder="1" applyAlignment="1">
      <alignment horizontal="center" vertical="center" wrapText="1"/>
    </xf>
    <xf numFmtId="10" fontId="0" fillId="0" borderId="6" xfId="0" applyNumberFormat="1" applyBorder="1"/>
    <xf numFmtId="0" fontId="21" fillId="0" borderId="53" xfId="0" applyFont="1" applyBorder="1" applyAlignment="1">
      <alignment horizontal="center" vertical="center"/>
    </xf>
    <xf numFmtId="0" fontId="21" fillId="0" borderId="54" xfId="0" applyFont="1" applyBorder="1" applyAlignment="1">
      <alignment horizontal="center" vertical="center"/>
    </xf>
    <xf numFmtId="0" fontId="21" fillId="0" borderId="55" xfId="0" applyFont="1" applyBorder="1" applyAlignment="1">
      <alignment horizontal="center" vertical="center"/>
    </xf>
    <xf numFmtId="10" fontId="0" fillId="0" borderId="6" xfId="0" applyNumberFormat="1" applyFont="1" applyBorder="1" applyAlignment="1">
      <alignment horizontal="center" vertical="center" wrapText="1"/>
    </xf>
    <xf numFmtId="0" fontId="7" fillId="0" borderId="0" xfId="0" applyFont="1" applyBorder="1" applyAlignment="1">
      <alignment horizontal="left" vertical="center" wrapText="1"/>
    </xf>
    <xf numFmtId="0" fontId="4" fillId="0" borderId="0" xfId="0" applyFont="1" applyBorder="1" applyAlignment="1">
      <alignment horizontal="left" vertical="center" wrapText="1"/>
    </xf>
    <xf numFmtId="0" fontId="0" fillId="0" borderId="6" xfId="0" applyNumberFormat="1" applyFont="1" applyFill="1" applyBorder="1" applyAlignment="1">
      <alignment horizontal="justify" vertical="center" wrapText="1"/>
    </xf>
    <xf numFmtId="44" fontId="0" fillId="0" borderId="7" xfId="0" applyNumberFormat="1" applyFont="1" applyFill="1" applyBorder="1" applyAlignment="1">
      <alignment horizontal="justify" vertical="center" wrapText="1"/>
    </xf>
    <xf numFmtId="0" fontId="0" fillId="0" borderId="7" xfId="0" applyFont="1" applyFill="1" applyBorder="1" applyAlignment="1">
      <alignment horizontal="center" vertical="center" wrapText="1"/>
    </xf>
    <xf numFmtId="9" fontId="16" fillId="0" borderId="6" xfId="0" applyNumberFormat="1" applyFont="1" applyBorder="1" applyAlignment="1">
      <alignment horizontal="center" vertical="center" wrapText="1"/>
    </xf>
    <xf numFmtId="3" fontId="16" fillId="0" borderId="6" xfId="0" applyNumberFormat="1" applyFont="1" applyFill="1" applyBorder="1" applyAlignment="1">
      <alignment horizontal="center" vertical="center" wrapText="1"/>
    </xf>
    <xf numFmtId="0" fontId="0" fillId="0" borderId="6" xfId="0" applyFont="1" applyBorder="1" applyAlignment="1">
      <alignment horizontal="center" vertical="center" wrapText="1"/>
    </xf>
    <xf numFmtId="10" fontId="0" fillId="9" borderId="6" xfId="0" applyNumberFormat="1" applyFont="1" applyFill="1" applyBorder="1" applyAlignment="1">
      <alignment horizontal="center" vertical="center" wrapText="1"/>
    </xf>
    <xf numFmtId="10" fontId="0" fillId="9" borderId="7" xfId="0" applyNumberFormat="1" applyFont="1" applyFill="1" applyBorder="1" applyAlignment="1">
      <alignment horizontal="center" vertical="center" wrapText="1"/>
    </xf>
    <xf numFmtId="0" fontId="0" fillId="0" borderId="6" xfId="0" applyFont="1" applyFill="1" applyBorder="1" applyAlignment="1">
      <alignment horizontal="center" vertical="center" wrapText="1"/>
    </xf>
    <xf numFmtId="0" fontId="0" fillId="0" borderId="6" xfId="0" applyFont="1" applyFill="1" applyBorder="1" applyAlignment="1">
      <alignment horizontal="left" vertical="center" wrapText="1"/>
    </xf>
    <xf numFmtId="10" fontId="0" fillId="0" borderId="7" xfId="0" applyNumberFormat="1" applyFont="1" applyFill="1" applyBorder="1" applyAlignment="1">
      <alignment horizontal="center" vertical="center" wrapText="1"/>
    </xf>
    <xf numFmtId="10" fontId="0" fillId="0" borderId="6" xfId="0" applyNumberFormat="1" applyFont="1" applyFill="1" applyBorder="1" applyAlignment="1">
      <alignment horizontal="center" vertical="center" wrapText="1"/>
    </xf>
    <xf numFmtId="0" fontId="20" fillId="13" borderId="37" xfId="0" applyFont="1" applyFill="1" applyBorder="1" applyAlignment="1">
      <alignment horizontal="center" vertical="center" wrapText="1"/>
    </xf>
    <xf numFmtId="0" fontId="16" fillId="0" borderId="7" xfId="0" applyFont="1" applyFill="1" applyBorder="1" applyAlignment="1">
      <alignment horizontal="left" vertical="center" wrapText="1"/>
    </xf>
    <xf numFmtId="0" fontId="20" fillId="14" borderId="51" xfId="0" applyFont="1" applyFill="1" applyBorder="1" applyAlignment="1">
      <alignment horizontal="center" vertical="center" wrapText="1"/>
    </xf>
    <xf numFmtId="1" fontId="0" fillId="0" borderId="15" xfId="0" applyNumberFormat="1" applyFont="1" applyFill="1" applyBorder="1" applyAlignment="1">
      <alignment horizontal="center" vertical="center" wrapText="1"/>
    </xf>
    <xf numFmtId="0" fontId="0" fillId="0" borderId="16" xfId="0" applyFont="1" applyFill="1" applyBorder="1" applyAlignment="1">
      <alignment horizontal="center" vertical="center" wrapText="1"/>
    </xf>
    <xf numFmtId="0" fontId="16" fillId="0" borderId="6" xfId="0" applyFont="1" applyFill="1" applyBorder="1" applyAlignment="1">
      <alignment horizontal="left" vertical="center" wrapText="1"/>
    </xf>
    <xf numFmtId="0" fontId="16" fillId="0" borderId="6" xfId="0" applyFont="1" applyFill="1" applyBorder="1" applyAlignment="1">
      <alignment vertical="center" wrapText="1"/>
    </xf>
    <xf numFmtId="0" fontId="0" fillId="0" borderId="6" xfId="0" applyNumberFormat="1" applyFont="1" applyFill="1" applyBorder="1" applyAlignment="1">
      <alignment horizontal="left" vertical="center" wrapText="1"/>
    </xf>
    <xf numFmtId="1" fontId="16" fillId="0" borderId="7" xfId="0" applyNumberFormat="1" applyFont="1" applyBorder="1" applyAlignment="1">
      <alignment horizontal="left" vertical="center" wrapText="1"/>
    </xf>
    <xf numFmtId="0" fontId="16" fillId="0" borderId="7" xfId="0" applyFont="1" applyBorder="1" applyAlignment="1">
      <alignment horizontal="left" vertical="center" wrapText="1"/>
    </xf>
    <xf numFmtId="0" fontId="4" fillId="0" borderId="7" xfId="0" applyFont="1" applyBorder="1" applyAlignment="1">
      <alignment horizontal="left" vertical="center" wrapText="1"/>
    </xf>
    <xf numFmtId="0" fontId="16" fillId="0" borderId="7" xfId="0" applyFont="1" applyBorder="1" applyAlignment="1">
      <alignment horizontal="center" vertical="center" wrapText="1"/>
    </xf>
    <xf numFmtId="0" fontId="16" fillId="0" borderId="6" xfId="0" applyFont="1" applyFill="1" applyBorder="1" applyAlignment="1">
      <alignment horizontal="center" vertical="center" wrapText="1"/>
    </xf>
    <xf numFmtId="3" fontId="16" fillId="0" borderId="7" xfId="0" applyNumberFormat="1" applyFont="1" applyBorder="1" applyAlignment="1">
      <alignment horizontal="center" vertical="center" wrapText="1"/>
    </xf>
    <xf numFmtId="1" fontId="16" fillId="0" borderId="23" xfId="0" applyNumberFormat="1" applyFont="1" applyBorder="1" applyAlignment="1">
      <alignment horizontal="center" vertical="center" wrapText="1"/>
    </xf>
    <xf numFmtId="0" fontId="0" fillId="0" borderId="18" xfId="0" applyFont="1" applyFill="1" applyBorder="1" applyAlignment="1">
      <alignment horizontal="left" vertical="center" wrapText="1"/>
    </xf>
    <xf numFmtId="0" fontId="0" fillId="0" borderId="6" xfId="0" applyFont="1" applyBorder="1" applyAlignment="1">
      <alignment horizontal="left" vertical="center" wrapText="1"/>
    </xf>
    <xf numFmtId="1" fontId="16" fillId="0" borderId="7" xfId="0" applyNumberFormat="1" applyFont="1" applyBorder="1" applyAlignment="1">
      <alignment horizontal="center" vertical="center" wrapText="1"/>
    </xf>
    <xf numFmtId="0" fontId="15" fillId="5" borderId="20" xfId="0" applyFont="1" applyFill="1" applyBorder="1" applyAlignment="1">
      <alignment horizontal="left" vertical="center" wrapText="1"/>
    </xf>
    <xf numFmtId="0" fontId="15" fillId="0" borderId="7" xfId="0" applyFont="1" applyBorder="1" applyAlignment="1">
      <alignment horizontal="left" vertical="center" wrapText="1"/>
    </xf>
    <xf numFmtId="1" fontId="16" fillId="0" borderId="7" xfId="0" applyNumberFormat="1" applyFont="1" applyFill="1" applyBorder="1" applyAlignment="1">
      <alignment horizontal="left" vertical="center" wrapText="1"/>
    </xf>
    <xf numFmtId="0" fontId="16" fillId="0" borderId="6" xfId="0" applyFont="1" applyBorder="1" applyAlignment="1">
      <alignment horizontal="center" vertical="center" wrapText="1"/>
    </xf>
    <xf numFmtId="0" fontId="0" fillId="0" borderId="0" xfId="0" applyFont="1" applyFill="1" applyBorder="1" applyAlignment="1">
      <alignment horizontal="center" vertical="center" wrapText="1"/>
    </xf>
    <xf numFmtId="0" fontId="0" fillId="0" borderId="32" xfId="0" applyFont="1" applyFill="1" applyBorder="1" applyAlignment="1">
      <alignment horizontal="center" vertical="center" wrapText="1"/>
    </xf>
    <xf numFmtId="0" fontId="0" fillId="0" borderId="7" xfId="0" applyFont="1" applyFill="1" applyBorder="1" applyAlignment="1">
      <alignment horizontal="left" vertical="center" wrapText="1"/>
    </xf>
    <xf numFmtId="0" fontId="15" fillId="6" borderId="20" xfId="0" applyFont="1" applyFill="1" applyBorder="1" applyAlignment="1">
      <alignment horizontal="left" vertical="center" wrapText="1"/>
    </xf>
    <xf numFmtId="0" fontId="0" fillId="0" borderId="6" xfId="0" applyFont="1" applyFill="1" applyBorder="1" applyAlignment="1">
      <alignment vertical="center" wrapText="1"/>
    </xf>
    <xf numFmtId="0" fontId="10" fillId="0" borderId="6" xfId="0" applyFont="1" applyBorder="1" applyAlignment="1">
      <alignment horizontal="left" vertical="center" wrapText="1"/>
    </xf>
    <xf numFmtId="0" fontId="7" fillId="0" borderId="56" xfId="0" applyFont="1" applyBorder="1" applyAlignment="1">
      <alignment vertical="center" wrapText="1"/>
    </xf>
    <xf numFmtId="0" fontId="0" fillId="0" borderId="2" xfId="0" applyBorder="1" applyAlignment="1">
      <alignment vertical="center" wrapText="1"/>
    </xf>
    <xf numFmtId="0" fontId="0" fillId="0" borderId="0" xfId="0" applyAlignment="1">
      <alignment vertical="center" wrapText="1"/>
    </xf>
    <xf numFmtId="0" fontId="0" fillId="0" borderId="3" xfId="0" applyBorder="1" applyAlignment="1">
      <alignment vertical="center" wrapText="1"/>
    </xf>
    <xf numFmtId="0" fontId="7" fillId="0" borderId="57" xfId="0" applyFont="1" applyBorder="1" applyAlignment="1">
      <alignment vertical="center" wrapText="1"/>
    </xf>
    <xf numFmtId="0" fontId="7" fillId="0" borderId="58" xfId="0" applyFont="1" applyBorder="1" applyAlignment="1">
      <alignment vertical="center" wrapText="1"/>
    </xf>
    <xf numFmtId="0" fontId="4" fillId="0" borderId="8" xfId="0" applyFont="1" applyBorder="1" applyAlignment="1">
      <alignment horizontal="left" vertical="center" wrapText="1"/>
    </xf>
    <xf numFmtId="0" fontId="0" fillId="0" borderId="0" xfId="0" applyAlignment="1">
      <alignment horizontal="center" vertical="center" wrapText="1"/>
    </xf>
    <xf numFmtId="0" fontId="4" fillId="0" borderId="0" xfId="0" applyFont="1" applyAlignment="1">
      <alignment horizontal="center" vertical="center" wrapText="1"/>
    </xf>
    <xf numFmtId="168" fontId="0" fillId="0" borderId="0" xfId="0" applyNumberFormat="1" applyAlignment="1">
      <alignment horizontal="right" vertical="center" wrapText="1"/>
    </xf>
    <xf numFmtId="0" fontId="20" fillId="14" borderId="59" xfId="0" applyFont="1" applyFill="1" applyBorder="1" applyAlignment="1">
      <alignment vertical="center" wrapText="1"/>
    </xf>
    <xf numFmtId="10" fontId="0" fillId="9" borderId="18" xfId="0" applyNumberFormat="1" applyFont="1" applyFill="1" applyBorder="1" applyAlignment="1">
      <alignment horizontal="center" vertical="center" wrapText="1"/>
    </xf>
    <xf numFmtId="165" fontId="1" fillId="0" borderId="21" xfId="0" applyNumberFormat="1" applyFont="1" applyBorder="1" applyAlignment="1">
      <alignment horizontal="left" vertical="center" wrapText="1"/>
    </xf>
    <xf numFmtId="0" fontId="0" fillId="0" borderId="13" xfId="0" applyFont="1" applyBorder="1" applyAlignment="1">
      <alignment vertical="center" wrapText="1"/>
    </xf>
    <xf numFmtId="0" fontId="0" fillId="0" borderId="10" xfId="0" applyFont="1" applyBorder="1" applyAlignment="1">
      <alignment horizontal="center" vertical="center" wrapText="1"/>
    </xf>
    <xf numFmtId="0" fontId="0" fillId="0" borderId="10" xfId="0" applyFont="1" applyBorder="1" applyAlignment="1">
      <alignment vertical="center" wrapText="1"/>
    </xf>
    <xf numFmtId="0" fontId="7" fillId="0" borderId="10" xfId="0" applyFont="1" applyBorder="1" applyAlignment="1">
      <alignment vertical="center" wrapText="1"/>
    </xf>
    <xf numFmtId="0" fontId="0" fillId="9" borderId="10" xfId="0" applyFont="1" applyFill="1" applyBorder="1" applyAlignment="1">
      <alignment vertical="center" wrapText="1"/>
    </xf>
    <xf numFmtId="0" fontId="0" fillId="0" borderId="14" xfId="0" applyFont="1" applyBorder="1" applyAlignment="1">
      <alignment horizontal="right" vertical="center" wrapText="1"/>
    </xf>
    <xf numFmtId="0" fontId="0" fillId="0" borderId="6" xfId="0" applyFont="1" applyFill="1" applyBorder="1" applyAlignment="1">
      <alignment horizontal="left" vertical="center" wrapText="1"/>
    </xf>
    <xf numFmtId="0" fontId="16" fillId="0" borderId="7" xfId="0" applyFont="1" applyBorder="1" applyAlignment="1">
      <alignment horizontal="left" vertical="center" wrapText="1"/>
    </xf>
    <xf numFmtId="0" fontId="16" fillId="0" borderId="30" xfId="0" applyFont="1" applyBorder="1" applyAlignment="1">
      <alignment horizontal="left" vertical="center" wrapText="1"/>
    </xf>
    <xf numFmtId="1" fontId="0" fillId="0" borderId="15" xfId="0" applyNumberFormat="1" applyFont="1" applyFill="1" applyBorder="1" applyAlignment="1">
      <alignment horizontal="center" vertical="center" wrapText="1"/>
    </xf>
    <xf numFmtId="1" fontId="16" fillId="0" borderId="7" xfId="0" applyNumberFormat="1" applyFont="1" applyFill="1" applyBorder="1" applyAlignment="1">
      <alignment horizontal="left" vertical="center" wrapText="1"/>
    </xf>
    <xf numFmtId="1" fontId="16" fillId="0" borderId="25" xfId="0" applyNumberFormat="1" applyFont="1" applyFill="1" applyBorder="1" applyAlignment="1">
      <alignment horizontal="left" vertical="center" wrapText="1"/>
    </xf>
    <xf numFmtId="1" fontId="16" fillId="0" borderId="30" xfId="0" applyNumberFormat="1" applyFont="1" applyFill="1" applyBorder="1" applyAlignment="1">
      <alignment horizontal="left" vertical="center" wrapText="1"/>
    </xf>
    <xf numFmtId="1" fontId="16" fillId="0" borderId="7" xfId="0" applyNumberFormat="1" applyFont="1" applyBorder="1" applyAlignment="1">
      <alignment horizontal="left" vertical="center" wrapText="1"/>
    </xf>
    <xf numFmtId="1" fontId="16" fillId="0" borderId="25" xfId="0" applyNumberFormat="1" applyFont="1" applyBorder="1" applyAlignment="1">
      <alignment horizontal="left" vertical="center" wrapText="1"/>
    </xf>
    <xf numFmtId="1" fontId="16" fillId="0" borderId="30" xfId="0" applyNumberFormat="1" applyFont="1" applyBorder="1" applyAlignment="1">
      <alignment horizontal="left" vertical="center" wrapText="1"/>
    </xf>
    <xf numFmtId="0" fontId="0" fillId="0" borderId="6" xfId="0" applyFont="1" applyFill="1" applyBorder="1" applyAlignment="1">
      <alignment horizontal="left" vertical="center" wrapText="1"/>
    </xf>
    <xf numFmtId="0" fontId="0" fillId="0" borderId="6" xfId="0" applyFont="1" applyFill="1" applyBorder="1" applyAlignment="1">
      <alignment horizontal="center" vertical="center" wrapText="1"/>
    </xf>
    <xf numFmtId="1" fontId="16" fillId="0" borderId="7" xfId="0" applyNumberFormat="1" applyFont="1" applyBorder="1" applyAlignment="1">
      <alignment horizontal="center" vertical="center" wrapText="1"/>
    </xf>
    <xf numFmtId="1" fontId="16" fillId="0" borderId="30" xfId="0" applyNumberFormat="1" applyFont="1" applyBorder="1" applyAlignment="1">
      <alignment horizontal="center" vertical="center" wrapText="1"/>
    </xf>
    <xf numFmtId="1" fontId="16" fillId="0" borderId="25" xfId="0" applyNumberFormat="1" applyFont="1" applyBorder="1" applyAlignment="1">
      <alignment horizontal="center" vertical="center" wrapText="1"/>
    </xf>
    <xf numFmtId="0" fontId="0" fillId="0" borderId="7" xfId="0" applyBorder="1" applyAlignment="1">
      <alignment horizontal="center" vertical="center" wrapText="1"/>
    </xf>
    <xf numFmtId="0" fontId="0" fillId="0" borderId="25" xfId="0" applyBorder="1" applyAlignment="1">
      <alignment horizontal="center" vertical="center" wrapText="1"/>
    </xf>
    <xf numFmtId="0" fontId="0" fillId="0" borderId="30" xfId="0" applyBorder="1" applyAlignment="1">
      <alignment horizontal="center" vertical="center" wrapText="1"/>
    </xf>
    <xf numFmtId="0" fontId="0" fillId="0" borderId="23" xfId="0" applyBorder="1" applyAlignment="1">
      <alignment horizontal="center" vertical="center" wrapText="1"/>
    </xf>
    <xf numFmtId="0" fontId="0" fillId="0" borderId="26" xfId="0" applyBorder="1" applyAlignment="1">
      <alignment horizontal="center" vertical="center" wrapText="1"/>
    </xf>
    <xf numFmtId="0" fontId="0" fillId="0" borderId="29" xfId="0" applyBorder="1" applyAlignment="1">
      <alignment horizontal="center" vertical="center" wrapText="1"/>
    </xf>
    <xf numFmtId="0" fontId="16" fillId="0" borderId="7" xfId="0" applyFont="1" applyFill="1" applyBorder="1" applyAlignment="1">
      <alignment horizontal="center" vertical="center" wrapText="1"/>
    </xf>
    <xf numFmtId="0" fontId="16" fillId="0" borderId="30" xfId="0" applyFont="1" applyFill="1" applyBorder="1" applyAlignment="1">
      <alignment horizontal="center" vertical="center" wrapText="1"/>
    </xf>
    <xf numFmtId="1" fontId="0" fillId="0" borderId="6" xfId="0" applyNumberFormat="1" applyFont="1" applyBorder="1" applyAlignment="1">
      <alignment horizontal="left" vertical="center" wrapText="1"/>
    </xf>
    <xf numFmtId="1" fontId="16" fillId="0" borderId="23" xfId="0" applyNumberFormat="1" applyFont="1" applyBorder="1" applyAlignment="1">
      <alignment horizontal="center" vertical="center" wrapText="1"/>
    </xf>
    <xf numFmtId="1" fontId="16" fillId="0" borderId="26" xfId="0" applyNumberFormat="1" applyFont="1" applyBorder="1" applyAlignment="1">
      <alignment horizontal="center" vertical="center" wrapText="1"/>
    </xf>
    <xf numFmtId="1" fontId="16" fillId="0" borderId="29" xfId="0" applyNumberFormat="1" applyFont="1" applyBorder="1" applyAlignment="1">
      <alignment horizontal="center" vertical="center" wrapText="1"/>
    </xf>
    <xf numFmtId="0" fontId="15" fillId="7" borderId="20" xfId="0" applyFont="1" applyFill="1" applyBorder="1" applyAlignment="1">
      <alignment horizontal="left" vertical="center" wrapText="1"/>
    </xf>
    <xf numFmtId="0" fontId="15" fillId="7" borderId="31" xfId="0" applyFont="1" applyFill="1" applyBorder="1" applyAlignment="1">
      <alignment horizontal="left" vertical="center" wrapText="1"/>
    </xf>
    <xf numFmtId="0" fontId="15" fillId="0" borderId="7" xfId="0" applyFont="1" applyBorder="1" applyAlignment="1">
      <alignment horizontal="left" vertical="center" wrapText="1"/>
    </xf>
    <xf numFmtId="0" fontId="15" fillId="0" borderId="30" xfId="0" applyFont="1" applyBorder="1" applyAlignment="1">
      <alignment horizontal="left" vertical="center" wrapText="1"/>
    </xf>
    <xf numFmtId="0" fontId="16" fillId="0" borderId="7" xfId="0" applyFont="1" applyBorder="1" applyAlignment="1">
      <alignment horizontal="center" vertical="center" wrapText="1"/>
    </xf>
    <xf numFmtId="0" fontId="16" fillId="0" borderId="30" xfId="0" applyFont="1" applyBorder="1" applyAlignment="1">
      <alignment horizontal="center" vertical="center" wrapText="1"/>
    </xf>
    <xf numFmtId="0" fontId="16" fillId="0" borderId="7" xfId="0" applyFont="1" applyFill="1" applyBorder="1" applyAlignment="1">
      <alignment horizontal="left" vertical="center" wrapText="1"/>
    </xf>
    <xf numFmtId="0" fontId="16" fillId="0" borderId="30" xfId="0" applyFont="1" applyFill="1" applyBorder="1" applyAlignment="1">
      <alignment horizontal="left" vertical="center" wrapText="1"/>
    </xf>
    <xf numFmtId="0" fontId="0" fillId="0" borderId="16" xfId="0" applyFont="1" applyFill="1" applyBorder="1" applyAlignment="1">
      <alignment horizontal="center" vertical="center" wrapText="1"/>
    </xf>
    <xf numFmtId="0" fontId="0" fillId="0" borderId="6" xfId="0" applyFont="1" applyBorder="1" applyAlignment="1">
      <alignment horizontal="left" vertical="center" wrapText="1"/>
    </xf>
    <xf numFmtId="0" fontId="0" fillId="0" borderId="6" xfId="0" applyFont="1" applyBorder="1" applyAlignment="1">
      <alignment horizontal="center" vertical="center" wrapText="1"/>
    </xf>
    <xf numFmtId="0" fontId="0" fillId="9" borderId="6" xfId="0" applyFont="1" applyFill="1" applyBorder="1" applyAlignment="1">
      <alignment horizontal="center" vertical="center" wrapText="1"/>
    </xf>
    <xf numFmtId="10" fontId="0" fillId="9" borderId="6" xfId="0" applyNumberFormat="1" applyFont="1" applyFill="1" applyBorder="1" applyAlignment="1">
      <alignment horizontal="center" vertical="center" wrapText="1"/>
    </xf>
    <xf numFmtId="0" fontId="0" fillId="0" borderId="7" xfId="0" applyFont="1" applyFill="1" applyBorder="1" applyAlignment="1">
      <alignment horizontal="center" vertical="center" wrapText="1"/>
    </xf>
    <xf numFmtId="0" fontId="0" fillId="0" borderId="30" xfId="0" applyFont="1" applyFill="1" applyBorder="1" applyAlignment="1">
      <alignment horizontal="center" vertical="center" wrapText="1"/>
    </xf>
    <xf numFmtId="10" fontId="0" fillId="9" borderId="7" xfId="0" applyNumberFormat="1" applyFont="1" applyFill="1" applyBorder="1" applyAlignment="1">
      <alignment horizontal="center" vertical="center" wrapText="1"/>
    </xf>
    <xf numFmtId="10" fontId="0" fillId="9" borderId="30" xfId="0" applyNumberFormat="1" applyFont="1" applyFill="1" applyBorder="1" applyAlignment="1">
      <alignment horizontal="center" vertical="center" wrapText="1"/>
    </xf>
    <xf numFmtId="0" fontId="10" fillId="0" borderId="6" xfId="0" applyFont="1" applyBorder="1" applyAlignment="1">
      <alignment horizontal="center" vertical="center" wrapText="1"/>
    </xf>
    <xf numFmtId="0" fontId="10" fillId="0" borderId="6" xfId="0" applyFont="1" applyBorder="1" applyAlignment="1">
      <alignment horizontal="left" vertical="center" wrapText="1"/>
    </xf>
    <xf numFmtId="1" fontId="0" fillId="0" borderId="20" xfId="0" applyNumberFormat="1" applyFont="1" applyFill="1" applyBorder="1" applyAlignment="1">
      <alignment horizontal="center" vertical="center" wrapText="1"/>
    </xf>
    <xf numFmtId="1" fontId="0" fillId="0" borderId="24" xfId="0" applyNumberFormat="1" applyFont="1" applyFill="1" applyBorder="1" applyAlignment="1">
      <alignment horizontal="center" vertical="center" wrapText="1"/>
    </xf>
    <xf numFmtId="1" fontId="0" fillId="0" borderId="31" xfId="0" applyNumberFormat="1" applyFont="1" applyFill="1" applyBorder="1" applyAlignment="1">
      <alignment horizontal="center" vertical="center" wrapText="1"/>
    </xf>
    <xf numFmtId="0" fontId="0" fillId="0" borderId="6" xfId="0" applyNumberFormat="1" applyFont="1" applyFill="1" applyBorder="1" applyAlignment="1">
      <alignment horizontal="left" vertical="center" wrapText="1"/>
    </xf>
    <xf numFmtId="0" fontId="0" fillId="0" borderId="16" xfId="0" applyFont="1" applyBorder="1" applyAlignment="1">
      <alignment horizontal="center" vertical="center" wrapText="1"/>
    </xf>
    <xf numFmtId="0" fontId="0" fillId="0" borderId="6" xfId="0" applyFont="1" applyFill="1" applyBorder="1" applyAlignment="1">
      <alignment vertical="center" wrapText="1"/>
    </xf>
    <xf numFmtId="0" fontId="0" fillId="0" borderId="7" xfId="0" applyBorder="1" applyAlignment="1">
      <alignment horizontal="left" vertical="center" wrapText="1"/>
    </xf>
    <xf numFmtId="0" fontId="0" fillId="0" borderId="25" xfId="0" applyBorder="1" applyAlignment="1">
      <alignment horizontal="left" vertical="center" wrapText="1"/>
    </xf>
    <xf numFmtId="0" fontId="0" fillId="0" borderId="30" xfId="0" applyBorder="1" applyAlignment="1">
      <alignment horizontal="left" vertical="center" wrapText="1"/>
    </xf>
    <xf numFmtId="0" fontId="0" fillId="0" borderId="67" xfId="0" applyFont="1" applyFill="1" applyBorder="1" applyAlignment="1">
      <alignment horizontal="center" vertical="center" wrapText="1"/>
    </xf>
    <xf numFmtId="0" fontId="15" fillId="6" borderId="20" xfId="0" applyFont="1" applyFill="1" applyBorder="1" applyAlignment="1">
      <alignment horizontal="left" vertical="center" wrapText="1"/>
    </xf>
    <xf numFmtId="0" fontId="15" fillId="6" borderId="24" xfId="0" applyFont="1" applyFill="1" applyBorder="1" applyAlignment="1">
      <alignment horizontal="left" vertical="center" wrapText="1"/>
    </xf>
    <xf numFmtId="0" fontId="15" fillId="6" borderId="63" xfId="0" applyFont="1" applyFill="1" applyBorder="1" applyAlignment="1">
      <alignment horizontal="left" vertical="center" wrapText="1"/>
    </xf>
    <xf numFmtId="0" fontId="15" fillId="0" borderId="25" xfId="0" applyFont="1" applyBorder="1" applyAlignment="1">
      <alignment horizontal="left" vertical="center" wrapText="1"/>
    </xf>
    <xf numFmtId="0" fontId="15" fillId="0" borderId="64" xfId="0" applyFont="1" applyBorder="1" applyAlignment="1">
      <alignment horizontal="left" vertical="center" wrapText="1"/>
    </xf>
    <xf numFmtId="0" fontId="4" fillId="10" borderId="20" xfId="0" applyFont="1" applyFill="1" applyBorder="1" applyAlignment="1">
      <alignment horizontal="left" vertical="center" wrapText="1"/>
    </xf>
    <xf numFmtId="0" fontId="4" fillId="10" borderId="24" xfId="0" applyFont="1" applyFill="1" applyBorder="1" applyAlignment="1">
      <alignment horizontal="left" vertical="center" wrapText="1"/>
    </xf>
    <xf numFmtId="0" fontId="4" fillId="10" borderId="31" xfId="0" applyFont="1" applyFill="1" applyBorder="1" applyAlignment="1">
      <alignment horizontal="left" vertical="center" wrapText="1"/>
    </xf>
    <xf numFmtId="0" fontId="4" fillId="0" borderId="7" xfId="0" applyFont="1" applyBorder="1" applyAlignment="1">
      <alignment horizontal="left" vertical="center" wrapText="1"/>
    </xf>
    <xf numFmtId="0" fontId="4" fillId="0" borderId="25" xfId="0" applyFont="1" applyBorder="1" applyAlignment="1">
      <alignment horizontal="left" vertical="center" wrapText="1"/>
    </xf>
    <xf numFmtId="0" fontId="4" fillId="0" borderId="30" xfId="0" applyFont="1" applyBorder="1" applyAlignment="1">
      <alignment horizontal="left" vertical="center" wrapText="1"/>
    </xf>
    <xf numFmtId="0" fontId="15" fillId="5" borderId="20" xfId="0" applyFont="1" applyFill="1" applyBorder="1" applyAlignment="1">
      <alignment horizontal="left" vertical="center" wrapText="1"/>
    </xf>
    <xf numFmtId="0" fontId="15" fillId="5" borderId="31" xfId="0" applyFont="1" applyFill="1" applyBorder="1" applyAlignment="1">
      <alignment horizontal="left" vertical="center" wrapText="1"/>
    </xf>
    <xf numFmtId="3" fontId="16" fillId="0" borderId="7" xfId="0" applyNumberFormat="1" applyFont="1" applyBorder="1" applyAlignment="1">
      <alignment horizontal="center" vertical="center" wrapText="1"/>
    </xf>
    <xf numFmtId="3" fontId="16" fillId="0" borderId="30" xfId="0" applyNumberFormat="1" applyFont="1" applyBorder="1" applyAlignment="1">
      <alignment horizontal="center" vertical="center" wrapText="1"/>
    </xf>
    <xf numFmtId="169" fontId="0" fillId="0" borderId="7" xfId="9" applyNumberFormat="1" applyFont="1" applyFill="1" applyBorder="1" applyAlignment="1">
      <alignment horizontal="center" vertical="center" wrapText="1"/>
    </xf>
    <xf numFmtId="169" fontId="0" fillId="0" borderId="64" xfId="9" applyNumberFormat="1" applyFont="1" applyFill="1" applyBorder="1" applyAlignment="1">
      <alignment horizontal="center" vertical="center" wrapText="1"/>
    </xf>
    <xf numFmtId="0" fontId="0" fillId="0" borderId="68" xfId="0" applyFont="1" applyFill="1" applyBorder="1" applyAlignment="1">
      <alignment horizontal="center" vertical="center" wrapText="1"/>
    </xf>
    <xf numFmtId="10" fontId="0" fillId="0" borderId="7" xfId="0" applyNumberFormat="1" applyFont="1" applyFill="1" applyBorder="1" applyAlignment="1">
      <alignment horizontal="center" vertical="center" wrapText="1"/>
    </xf>
    <xf numFmtId="10" fontId="0" fillId="0" borderId="64" xfId="0" applyNumberFormat="1" applyFont="1" applyFill="1" applyBorder="1" applyAlignment="1">
      <alignment horizontal="center" vertical="center" wrapText="1"/>
    </xf>
    <xf numFmtId="0" fontId="16" fillId="0" borderId="25" xfId="0" applyFont="1" applyBorder="1" applyAlignment="1">
      <alignment horizontal="center" vertical="center" wrapText="1"/>
    </xf>
    <xf numFmtId="0" fontId="16" fillId="0" borderId="64" xfId="0" applyFont="1" applyBorder="1" applyAlignment="1">
      <alignment horizontal="center" vertical="center" wrapText="1"/>
    </xf>
    <xf numFmtId="0" fontId="16" fillId="0" borderId="25" xfId="0" applyFont="1" applyBorder="1" applyAlignment="1">
      <alignment horizontal="left" vertical="center" wrapText="1"/>
    </xf>
    <xf numFmtId="0" fontId="16" fillId="0" borderId="64" xfId="0" applyFont="1" applyBorder="1" applyAlignment="1">
      <alignment horizontal="left" vertical="center" wrapText="1"/>
    </xf>
    <xf numFmtId="9" fontId="16" fillId="0" borderId="7" xfId="0" applyNumberFormat="1" applyFont="1" applyBorder="1" applyAlignment="1">
      <alignment horizontal="center" vertical="center" wrapText="1"/>
    </xf>
    <xf numFmtId="9" fontId="16" fillId="0" borderId="25" xfId="0" applyNumberFormat="1" applyFont="1" applyBorder="1" applyAlignment="1">
      <alignment horizontal="center" vertical="center" wrapText="1"/>
    </xf>
    <xf numFmtId="9" fontId="16" fillId="0" borderId="64" xfId="0" applyNumberFormat="1" applyFont="1" applyBorder="1" applyAlignment="1">
      <alignment horizontal="center" vertical="center" wrapText="1"/>
    </xf>
    <xf numFmtId="0" fontId="16" fillId="0" borderId="25" xfId="0" applyFont="1" applyFill="1" applyBorder="1" applyAlignment="1">
      <alignment horizontal="left" vertical="center" wrapText="1"/>
    </xf>
    <xf numFmtId="0" fontId="16" fillId="0" borderId="64" xfId="0" applyFont="1" applyFill="1" applyBorder="1" applyAlignment="1">
      <alignment horizontal="left" vertical="center" wrapText="1"/>
    </xf>
    <xf numFmtId="0" fontId="0" fillId="0" borderId="67" xfId="0" applyFont="1" applyFill="1" applyBorder="1" applyAlignment="1">
      <alignment horizontal="left" vertical="center" wrapText="1"/>
    </xf>
    <xf numFmtId="0" fontId="0" fillId="0" borderId="64" xfId="0" applyFont="1" applyFill="1" applyBorder="1" applyAlignment="1">
      <alignment horizontal="left" vertical="center" wrapText="1"/>
    </xf>
    <xf numFmtId="9" fontId="16" fillId="0" borderId="23" xfId="0" applyNumberFormat="1" applyFont="1" applyBorder="1" applyAlignment="1">
      <alignment horizontal="center" vertical="center" wrapText="1"/>
    </xf>
    <xf numFmtId="9" fontId="16" fillId="0" borderId="26" xfId="0" applyNumberFormat="1" applyFont="1" applyBorder="1" applyAlignment="1">
      <alignment horizontal="center" vertical="center" wrapText="1"/>
    </xf>
    <xf numFmtId="9" fontId="16" fillId="0" borderId="65" xfId="0" applyNumberFormat="1" applyFont="1" applyBorder="1" applyAlignment="1">
      <alignment horizontal="center" vertical="center" wrapText="1"/>
    </xf>
    <xf numFmtId="1" fontId="0" fillId="0" borderId="66" xfId="0" applyNumberFormat="1" applyFont="1" applyFill="1" applyBorder="1" applyAlignment="1">
      <alignment horizontal="center" vertical="center" wrapText="1"/>
    </xf>
    <xf numFmtId="0" fontId="0" fillId="0" borderId="6"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5" fillId="5" borderId="24" xfId="0" applyFont="1" applyFill="1" applyBorder="1" applyAlignment="1">
      <alignment horizontal="left" vertical="center" wrapText="1"/>
    </xf>
    <xf numFmtId="3" fontId="16" fillId="0" borderId="25" xfId="0" applyNumberFormat="1" applyFont="1" applyBorder="1" applyAlignment="1">
      <alignment horizontal="center" vertical="center" wrapText="1"/>
    </xf>
    <xf numFmtId="0" fontId="4" fillId="0" borderId="11" xfId="0" applyFont="1" applyBorder="1" applyAlignment="1">
      <alignment horizontal="center" vertical="center" wrapText="1"/>
    </xf>
    <xf numFmtId="0" fontId="4" fillId="0" borderId="8" xfId="0" applyFont="1" applyBorder="1" applyAlignment="1">
      <alignment horizontal="center" vertical="center" wrapText="1"/>
    </xf>
    <xf numFmtId="0" fontId="4" fillId="0" borderId="12" xfId="0" applyFont="1" applyBorder="1" applyAlignment="1">
      <alignment horizontal="center" vertical="center" wrapText="1"/>
    </xf>
    <xf numFmtId="0" fontId="0" fillId="0" borderId="0" xfId="0" applyAlignment="1">
      <alignment horizontal="center" vertical="center" wrapText="1"/>
    </xf>
    <xf numFmtId="0" fontId="14" fillId="15" borderId="11" xfId="0" applyFont="1" applyFill="1" applyBorder="1" applyAlignment="1">
      <alignment horizontal="center" vertical="center"/>
    </xf>
    <xf numFmtId="0" fontId="14" fillId="15" borderId="8" xfId="0" applyFont="1" applyFill="1" applyBorder="1" applyAlignment="1">
      <alignment horizontal="center" vertical="center"/>
    </xf>
    <xf numFmtId="0" fontId="14" fillId="15" borderId="12" xfId="0" applyFont="1" applyFill="1" applyBorder="1" applyAlignment="1">
      <alignment horizontal="center" vertical="center"/>
    </xf>
    <xf numFmtId="0" fontId="4" fillId="15" borderId="11" xfId="0" applyFont="1" applyFill="1" applyBorder="1" applyAlignment="1">
      <alignment horizontal="center" vertical="center" wrapText="1"/>
    </xf>
    <xf numFmtId="0" fontId="4" fillId="15" borderId="8" xfId="0" applyFont="1" applyFill="1" applyBorder="1" applyAlignment="1">
      <alignment horizontal="center" vertical="center" wrapText="1"/>
    </xf>
    <xf numFmtId="0" fontId="4" fillId="15" borderId="12" xfId="0" applyFont="1" applyFill="1" applyBorder="1" applyAlignment="1">
      <alignment horizontal="center" vertical="center" wrapText="1"/>
    </xf>
    <xf numFmtId="0" fontId="23" fillId="0" borderId="2" xfId="0" applyFont="1" applyBorder="1" applyAlignment="1">
      <alignment horizontal="center" vertical="center" wrapText="1"/>
    </xf>
    <xf numFmtId="0" fontId="23" fillId="0" borderId="0" xfId="0" applyFont="1" applyAlignment="1">
      <alignment horizontal="center" vertical="center" wrapText="1"/>
    </xf>
    <xf numFmtId="0" fontId="23" fillId="0" borderId="3" xfId="0" applyFont="1" applyBorder="1" applyAlignment="1">
      <alignment horizontal="center" vertical="center" wrapText="1"/>
    </xf>
    <xf numFmtId="0" fontId="23" fillId="0" borderId="9" xfId="0" applyFont="1" applyBorder="1" applyAlignment="1">
      <alignment horizontal="center" vertical="center" wrapText="1"/>
    </xf>
    <xf numFmtId="0" fontId="23" fillId="0" borderId="4" xfId="0" applyFont="1" applyBorder="1" applyAlignment="1">
      <alignment horizontal="center" vertical="center" wrapText="1"/>
    </xf>
    <xf numFmtId="0" fontId="23" fillId="0" borderId="5" xfId="0" applyFont="1" applyBorder="1" applyAlignment="1">
      <alignment horizontal="center" vertical="center" wrapText="1"/>
    </xf>
    <xf numFmtId="0" fontId="6" fillId="0" borderId="11" xfId="0" applyFont="1" applyBorder="1" applyAlignment="1">
      <alignment horizontal="left" vertical="center"/>
    </xf>
    <xf numFmtId="0" fontId="6" fillId="0" borderId="8" xfId="0" applyFont="1" applyBorder="1" applyAlignment="1">
      <alignment horizontal="left" vertical="center"/>
    </xf>
    <xf numFmtId="0" fontId="6" fillId="0" borderId="12" xfId="0" applyFont="1" applyBorder="1" applyAlignment="1">
      <alignment horizontal="left" vertical="center"/>
    </xf>
    <xf numFmtId="0" fontId="20" fillId="0" borderId="33" xfId="0" applyFont="1" applyBorder="1" applyAlignment="1">
      <alignment horizontal="center" vertical="center" wrapText="1"/>
    </xf>
    <xf numFmtId="0" fontId="20" fillId="0" borderId="35" xfId="0" applyFont="1" applyBorder="1" applyAlignment="1">
      <alignment horizontal="center" vertical="center" wrapText="1"/>
    </xf>
    <xf numFmtId="0" fontId="14" fillId="15" borderId="59" xfId="0" applyFont="1" applyFill="1" applyBorder="1" applyAlignment="1">
      <alignment horizontal="center" vertical="center" wrapText="1"/>
    </xf>
    <xf numFmtId="0" fontId="14" fillId="15" borderId="60" xfId="0" applyFont="1" applyFill="1" applyBorder="1" applyAlignment="1">
      <alignment horizontal="center" vertical="center" wrapText="1"/>
    </xf>
    <xf numFmtId="0" fontId="20" fillId="14" borderId="37" xfId="0" applyFont="1" applyFill="1" applyBorder="1" applyAlignment="1">
      <alignment horizontal="center" vertical="center" wrapText="1"/>
    </xf>
    <xf numFmtId="0" fontId="20" fillId="14" borderId="38" xfId="0" applyFont="1" applyFill="1" applyBorder="1" applyAlignment="1">
      <alignment horizontal="center" vertical="center" wrapText="1"/>
    </xf>
    <xf numFmtId="0" fontId="0" fillId="0" borderId="13" xfId="0" applyBorder="1" applyAlignment="1">
      <alignment horizontal="center" vertical="center" wrapText="1"/>
    </xf>
    <xf numFmtId="0" fontId="0" fillId="0" borderId="14" xfId="0" applyBorder="1" applyAlignment="1">
      <alignment horizontal="center" vertical="center" wrapText="1"/>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0" fillId="0" borderId="9" xfId="0" applyBorder="1" applyAlignment="1">
      <alignment horizontal="center" vertical="center" wrapText="1"/>
    </xf>
    <xf numFmtId="0" fontId="0" fillId="0" borderId="5" xfId="0" applyBorder="1" applyAlignment="1">
      <alignment horizontal="center" vertical="center" wrapText="1"/>
    </xf>
    <xf numFmtId="0" fontId="14" fillId="15" borderId="13" xfId="0" applyFont="1" applyFill="1" applyBorder="1" applyAlignment="1">
      <alignment horizontal="center" vertical="center"/>
    </xf>
    <xf numFmtId="0" fontId="14" fillId="15" borderId="10" xfId="0" applyFont="1" applyFill="1" applyBorder="1" applyAlignment="1">
      <alignment horizontal="center" vertical="center"/>
    </xf>
    <xf numFmtId="0" fontId="14" fillId="15" borderId="14" xfId="0" applyFont="1" applyFill="1" applyBorder="1" applyAlignment="1">
      <alignment horizontal="center" vertical="center"/>
    </xf>
    <xf numFmtId="0" fontId="20" fillId="0" borderId="40" xfId="0" applyFont="1" applyBorder="1" applyAlignment="1">
      <alignment horizontal="center" vertical="center" wrapText="1"/>
    </xf>
    <xf numFmtId="0" fontId="20" fillId="0" borderId="34" xfId="0" applyFont="1" applyBorder="1" applyAlignment="1">
      <alignment horizontal="center" vertical="center" wrapText="1"/>
    </xf>
    <xf numFmtId="0" fontId="16" fillId="0" borderId="25" xfId="0" applyFont="1" applyFill="1" applyBorder="1" applyAlignment="1">
      <alignment horizontal="center" vertical="center" wrapText="1"/>
    </xf>
    <xf numFmtId="0" fontId="15" fillId="7" borderId="27" xfId="0" applyFont="1" applyFill="1" applyBorder="1" applyAlignment="1">
      <alignment horizontal="left" vertical="center" wrapText="1"/>
    </xf>
    <xf numFmtId="0" fontId="15" fillId="7" borderId="24" xfId="0" applyFont="1" applyFill="1" applyBorder="1" applyAlignment="1">
      <alignment horizontal="left" vertical="center" wrapText="1"/>
    </xf>
    <xf numFmtId="0" fontId="15" fillId="0" borderId="28" xfId="0" applyFont="1" applyBorder="1" applyAlignment="1">
      <alignment horizontal="left" vertical="center" wrapText="1"/>
    </xf>
    <xf numFmtId="1" fontId="0" fillId="0" borderId="17" xfId="0" applyNumberFormat="1" applyFont="1" applyFill="1" applyBorder="1" applyAlignment="1">
      <alignment horizontal="center" vertical="center" wrapText="1"/>
    </xf>
    <xf numFmtId="0" fontId="0" fillId="0" borderId="18" xfId="0" applyFont="1" applyFill="1" applyBorder="1" applyAlignment="1">
      <alignment horizontal="left" vertical="center" wrapText="1"/>
    </xf>
    <xf numFmtId="1" fontId="0" fillId="0" borderId="15" xfId="0" applyNumberFormat="1" applyFont="1" applyBorder="1" applyAlignment="1">
      <alignment horizontal="center" vertical="center" wrapText="1"/>
    </xf>
    <xf numFmtId="0" fontId="16" fillId="0" borderId="23" xfId="0" applyFont="1" applyFill="1" applyBorder="1" applyAlignment="1">
      <alignment horizontal="center" vertical="center" wrapText="1"/>
    </xf>
    <xf numFmtId="0" fontId="16" fillId="0" borderId="26" xfId="0" applyFont="1" applyFill="1" applyBorder="1" applyAlignment="1">
      <alignment horizontal="center" vertical="center" wrapText="1"/>
    </xf>
    <xf numFmtId="0" fontId="15" fillId="0" borderId="7" xfId="0" applyFont="1" applyBorder="1" applyAlignment="1">
      <alignment horizontal="center" vertical="center" wrapText="1"/>
    </xf>
    <xf numFmtId="0" fontId="15" fillId="0" borderId="25" xfId="0" applyFont="1" applyBorder="1" applyAlignment="1">
      <alignment horizontal="center" vertical="center" wrapText="1"/>
    </xf>
    <xf numFmtId="0" fontId="15" fillId="0" borderId="30" xfId="0" applyFont="1" applyBorder="1" applyAlignment="1">
      <alignment horizontal="center" vertical="center" wrapText="1"/>
    </xf>
    <xf numFmtId="0" fontId="15" fillId="5" borderId="20" xfId="0" applyFont="1" applyFill="1" applyBorder="1" applyAlignment="1">
      <alignment horizontal="center" vertical="center" wrapText="1"/>
    </xf>
    <xf numFmtId="0" fontId="15" fillId="5" borderId="24" xfId="0" applyFont="1" applyFill="1" applyBorder="1" applyAlignment="1">
      <alignment horizontal="center" vertical="center" wrapText="1"/>
    </xf>
    <xf numFmtId="0" fontId="15" fillId="5" borderId="31" xfId="0" applyFont="1" applyFill="1" applyBorder="1" applyAlignment="1">
      <alignment horizontal="center" vertical="center" wrapText="1"/>
    </xf>
    <xf numFmtId="0" fontId="16" fillId="0" borderId="6" xfId="0" applyFont="1" applyFill="1" applyBorder="1" applyAlignment="1">
      <alignment horizontal="center" vertical="center" wrapText="1"/>
    </xf>
    <xf numFmtId="9" fontId="16" fillId="0" borderId="6" xfId="0" applyNumberFormat="1" applyFont="1" applyBorder="1" applyAlignment="1">
      <alignment horizontal="center" vertical="center" wrapText="1"/>
    </xf>
    <xf numFmtId="9" fontId="16" fillId="0" borderId="30" xfId="0" applyNumberFormat="1" applyFont="1" applyBorder="1" applyAlignment="1">
      <alignment horizontal="center" vertical="center" wrapText="1"/>
    </xf>
    <xf numFmtId="0" fontId="15" fillId="0" borderId="6" xfId="0" applyFont="1" applyFill="1" applyBorder="1" applyAlignment="1">
      <alignment horizontal="center" vertical="center" wrapText="1"/>
    </xf>
    <xf numFmtId="0" fontId="4" fillId="3" borderId="20" xfId="0" applyFont="1" applyFill="1" applyBorder="1" applyAlignment="1">
      <alignment horizontal="left" vertical="center" wrapText="1"/>
    </xf>
    <xf numFmtId="0" fontId="4" fillId="3" borderId="31" xfId="0" applyFont="1" applyFill="1" applyBorder="1" applyAlignment="1">
      <alignment horizontal="left" vertical="center" wrapText="1"/>
    </xf>
    <xf numFmtId="0" fontId="15" fillId="5" borderId="15" xfId="0" applyFont="1" applyFill="1" applyBorder="1" applyAlignment="1">
      <alignment horizontal="center" vertical="center" wrapText="1"/>
    </xf>
    <xf numFmtId="0" fontId="15" fillId="0" borderId="6" xfId="0" applyFont="1" applyBorder="1" applyAlignment="1">
      <alignment horizontal="center" vertical="center" wrapText="1"/>
    </xf>
    <xf numFmtId="0" fontId="16" fillId="0" borderId="6" xfId="0" applyFont="1" applyBorder="1" applyAlignment="1">
      <alignment horizontal="center" vertical="center" wrapText="1"/>
    </xf>
    <xf numFmtId="0" fontId="15" fillId="3" borderId="15" xfId="0" applyFont="1" applyFill="1" applyBorder="1" applyAlignment="1">
      <alignment horizontal="center" vertical="center" wrapText="1"/>
    </xf>
    <xf numFmtId="0" fontId="0" fillId="0" borderId="19" xfId="0" applyFont="1" applyFill="1" applyBorder="1" applyAlignment="1">
      <alignment horizontal="center" vertical="center" wrapText="1"/>
    </xf>
    <xf numFmtId="0" fontId="16" fillId="0" borderId="6" xfId="0" applyFont="1" applyFill="1" applyBorder="1" applyAlignment="1">
      <alignment horizontal="left" vertical="center" wrapText="1"/>
    </xf>
    <xf numFmtId="0" fontId="16" fillId="0" borderId="6" xfId="0" applyFont="1" applyFill="1" applyBorder="1" applyAlignment="1">
      <alignment vertical="center" wrapText="1"/>
    </xf>
    <xf numFmtId="44" fontId="0" fillId="0" borderId="7" xfId="0" applyNumberFormat="1" applyFont="1" applyFill="1" applyBorder="1" applyAlignment="1">
      <alignment horizontal="justify" vertical="center" wrapText="1"/>
    </xf>
    <xf numFmtId="44" fontId="0" fillId="0" borderId="30" xfId="0" applyNumberFormat="1" applyFont="1" applyFill="1" applyBorder="1" applyAlignment="1">
      <alignment horizontal="justify" vertical="center" wrapText="1"/>
    </xf>
    <xf numFmtId="0" fontId="0" fillId="0" borderId="7" xfId="0" applyNumberFormat="1" applyFont="1" applyFill="1" applyBorder="1" applyAlignment="1">
      <alignment vertical="center" wrapText="1"/>
    </xf>
    <xf numFmtId="0" fontId="0" fillId="0" borderId="25" xfId="0" applyBorder="1" applyAlignment="1">
      <alignment vertical="center" wrapText="1"/>
    </xf>
    <xf numFmtId="0" fontId="20" fillId="12" borderId="44" xfId="0" applyFont="1" applyFill="1" applyBorder="1" applyAlignment="1">
      <alignment horizontal="center" vertical="center" wrapText="1"/>
    </xf>
    <xf numFmtId="0" fontId="20" fillId="12" borderId="45" xfId="0" applyFont="1" applyFill="1" applyBorder="1" applyAlignment="1">
      <alignment horizontal="center" vertical="center" wrapText="1"/>
    </xf>
    <xf numFmtId="0" fontId="11" fillId="0" borderId="7" xfId="0" applyNumberFormat="1" applyFont="1" applyFill="1" applyBorder="1" applyAlignment="1">
      <alignment horizontal="center" vertical="center" wrapText="1"/>
    </xf>
    <xf numFmtId="0" fontId="11" fillId="0" borderId="30" xfId="0" applyNumberFormat="1" applyFont="1" applyFill="1" applyBorder="1" applyAlignment="1">
      <alignment horizontal="center" vertical="center" wrapText="1"/>
    </xf>
    <xf numFmtId="10" fontId="0" fillId="0" borderId="30" xfId="0" applyNumberFormat="1" applyFont="1" applyFill="1" applyBorder="1" applyAlignment="1">
      <alignment horizontal="center" vertical="center" wrapText="1"/>
    </xf>
    <xf numFmtId="49" fontId="0" fillId="0" borderId="7" xfId="0" applyNumberFormat="1" applyFont="1" applyFill="1" applyBorder="1" applyAlignment="1" applyProtection="1">
      <alignment horizontal="justify" vertical="center" wrapText="1"/>
    </xf>
    <xf numFmtId="49" fontId="0" fillId="0" borderId="30" xfId="0" applyNumberFormat="1" applyFont="1" applyFill="1" applyBorder="1" applyAlignment="1" applyProtection="1">
      <alignment horizontal="justify" vertical="center" wrapText="1"/>
    </xf>
    <xf numFmtId="44" fontId="0" fillId="0" borderId="7" xfId="0" applyNumberFormat="1" applyFont="1" applyFill="1" applyBorder="1" applyAlignment="1" applyProtection="1">
      <alignment horizontal="left" vertical="center" wrapText="1"/>
    </xf>
    <xf numFmtId="44" fontId="0" fillId="0" borderId="30" xfId="0" applyNumberFormat="1" applyFont="1" applyFill="1" applyBorder="1" applyAlignment="1" applyProtection="1">
      <alignment horizontal="left" vertical="center" wrapText="1"/>
    </xf>
    <xf numFmtId="0" fontId="0" fillId="0" borderId="32" xfId="0" applyFont="1" applyFill="1" applyBorder="1" applyAlignment="1">
      <alignment horizontal="center" vertical="center" wrapText="1"/>
    </xf>
    <xf numFmtId="0" fontId="0" fillId="0" borderId="61" xfId="0" applyFont="1" applyFill="1" applyBorder="1" applyAlignment="1">
      <alignment horizontal="center" vertical="center" wrapText="1"/>
    </xf>
    <xf numFmtId="0" fontId="0" fillId="0" borderId="62" xfId="0" applyFont="1" applyFill="1" applyBorder="1" applyAlignment="1">
      <alignment horizontal="center" vertical="center" wrapText="1"/>
    </xf>
    <xf numFmtId="0" fontId="20" fillId="12" borderId="37" xfId="0" applyFont="1" applyFill="1" applyBorder="1" applyAlignment="1">
      <alignment horizontal="center" vertical="center" wrapText="1"/>
    </xf>
    <xf numFmtId="0" fontId="20" fillId="12" borderId="38" xfId="0" applyFont="1" applyFill="1" applyBorder="1" applyAlignment="1">
      <alignment horizontal="center" vertical="center" wrapText="1"/>
    </xf>
    <xf numFmtId="0" fontId="20" fillId="14" borderId="59" xfId="0" applyFont="1" applyFill="1" applyBorder="1" applyAlignment="1">
      <alignment horizontal="center" vertical="center" wrapText="1"/>
    </xf>
    <xf numFmtId="0" fontId="20" fillId="14" borderId="60" xfId="0" applyFont="1" applyFill="1" applyBorder="1" applyAlignment="1">
      <alignment horizontal="center" vertical="center" wrapText="1"/>
    </xf>
    <xf numFmtId="1" fontId="0" fillId="0" borderId="7" xfId="0" applyNumberFormat="1" applyFont="1" applyFill="1" applyBorder="1" applyAlignment="1">
      <alignment horizontal="center" vertical="center" wrapText="1"/>
    </xf>
    <xf numFmtId="1" fontId="0" fillId="0" borderId="25" xfId="0" applyNumberFormat="1" applyFont="1" applyFill="1" applyBorder="1" applyAlignment="1">
      <alignment horizontal="center" vertical="center" wrapText="1"/>
    </xf>
    <xf numFmtId="1" fontId="0" fillId="0" borderId="30" xfId="0" applyNumberFormat="1" applyFont="1" applyFill="1" applyBorder="1" applyAlignment="1">
      <alignment horizontal="center" vertical="center" wrapText="1"/>
    </xf>
    <xf numFmtId="166" fontId="0" fillId="0" borderId="6" xfId="0" applyNumberFormat="1" applyFont="1" applyFill="1" applyBorder="1" applyAlignment="1">
      <alignment horizontal="center" vertical="center" wrapText="1"/>
    </xf>
    <xf numFmtId="10" fontId="0" fillId="0" borderId="6" xfId="0" applyNumberFormat="1" applyFont="1" applyFill="1" applyBorder="1" applyAlignment="1">
      <alignment horizontal="center" vertical="center" wrapText="1"/>
    </xf>
    <xf numFmtId="0" fontId="20" fillId="13" borderId="37" xfId="0" applyFont="1" applyFill="1" applyBorder="1" applyAlignment="1">
      <alignment horizontal="center" vertical="center" wrapText="1"/>
    </xf>
    <xf numFmtId="0" fontId="20" fillId="13" borderId="38" xfId="0" applyFont="1" applyFill="1" applyBorder="1" applyAlignment="1">
      <alignment horizontal="center" vertical="center" wrapText="1"/>
    </xf>
    <xf numFmtId="0" fontId="20" fillId="13" borderId="42" xfId="0" applyFont="1" applyFill="1" applyBorder="1" applyAlignment="1">
      <alignment horizontal="center" vertical="center" wrapText="1"/>
    </xf>
    <xf numFmtId="0" fontId="20" fillId="13" borderId="43" xfId="0" applyFont="1" applyFill="1" applyBorder="1" applyAlignment="1">
      <alignment horizontal="center" vertical="center" wrapText="1"/>
    </xf>
    <xf numFmtId="0" fontId="20" fillId="12" borderId="42" xfId="0" applyFont="1" applyFill="1" applyBorder="1" applyAlignment="1">
      <alignment horizontal="center" vertical="center" wrapText="1"/>
    </xf>
    <xf numFmtId="0" fontId="20" fillId="12" borderId="43" xfId="0" applyFont="1" applyFill="1" applyBorder="1" applyAlignment="1">
      <alignment horizontal="center" vertical="center" wrapText="1"/>
    </xf>
    <xf numFmtId="3" fontId="16" fillId="0" borderId="6" xfId="0" applyNumberFormat="1" applyFont="1" applyFill="1" applyBorder="1" applyAlignment="1">
      <alignment horizontal="center" vertical="center" wrapText="1"/>
    </xf>
    <xf numFmtId="0" fontId="0" fillId="0" borderId="67" xfId="0" applyFont="1" applyBorder="1" applyAlignment="1">
      <alignment horizontal="center" vertical="center" wrapText="1"/>
    </xf>
    <xf numFmtId="10" fontId="0" fillId="9" borderId="67" xfId="0" applyNumberFormat="1" applyFont="1" applyFill="1" applyBorder="1" applyAlignment="1">
      <alignment horizontal="center" vertical="center" wrapText="1"/>
    </xf>
    <xf numFmtId="1" fontId="0" fillId="0" borderId="6" xfId="0" applyNumberFormat="1" applyFont="1" applyFill="1" applyBorder="1" applyAlignment="1">
      <alignment horizontal="center" vertical="center" wrapText="1"/>
    </xf>
    <xf numFmtId="44" fontId="0" fillId="0" borderId="7" xfId="0" applyNumberFormat="1" applyFont="1" applyFill="1" applyBorder="1" applyAlignment="1">
      <alignment horizontal="center" vertical="center" wrapText="1"/>
    </xf>
    <xf numFmtId="44" fontId="0" fillId="0" borderId="64" xfId="0" applyNumberFormat="1" applyFont="1" applyFill="1" applyBorder="1" applyAlignment="1">
      <alignment horizontal="center" vertical="center" wrapText="1"/>
    </xf>
    <xf numFmtId="0" fontId="22" fillId="0" borderId="13" xfId="0" applyFont="1" applyBorder="1" applyAlignment="1">
      <alignment horizontal="center" vertical="center" wrapText="1"/>
    </xf>
    <xf numFmtId="0" fontId="22" fillId="0" borderId="10" xfId="0" applyFont="1" applyBorder="1" applyAlignment="1">
      <alignment horizontal="center" vertical="center" wrapText="1"/>
    </xf>
    <xf numFmtId="0" fontId="22" fillId="0" borderId="14" xfId="0" applyFont="1" applyBorder="1" applyAlignment="1">
      <alignment horizontal="center" vertical="center" wrapText="1"/>
    </xf>
    <xf numFmtId="0" fontId="6" fillId="0" borderId="4" xfId="0" applyFont="1" applyBorder="1" applyAlignment="1">
      <alignment horizontal="left" vertical="center"/>
    </xf>
    <xf numFmtId="0" fontId="4" fillId="0" borderId="11" xfId="0" applyFont="1" applyBorder="1" applyAlignment="1">
      <alignment horizontal="center" vertical="center"/>
    </xf>
    <xf numFmtId="0" fontId="4" fillId="0" borderId="8" xfId="0" applyFont="1" applyBorder="1" applyAlignment="1">
      <alignment horizontal="center" vertical="center"/>
    </xf>
    <xf numFmtId="0" fontId="4" fillId="0" borderId="12" xfId="0" applyFont="1" applyBorder="1" applyAlignment="1">
      <alignment horizontal="center" vertical="center"/>
    </xf>
    <xf numFmtId="0" fontId="4" fillId="0" borderId="11" xfId="0" applyFont="1" applyBorder="1" applyAlignment="1">
      <alignment horizontal="left" vertical="center" wrapText="1"/>
    </xf>
    <xf numFmtId="0" fontId="4" fillId="0" borderId="8" xfId="0" applyFont="1" applyBorder="1" applyAlignment="1">
      <alignment horizontal="left" vertical="center" wrapText="1"/>
    </xf>
    <xf numFmtId="0" fontId="0" fillId="0" borderId="9" xfId="0" applyFont="1" applyBorder="1" applyAlignment="1">
      <alignment horizontal="center" vertical="center" wrapText="1"/>
    </xf>
    <xf numFmtId="0" fontId="0" fillId="0" borderId="4" xfId="0" applyFont="1" applyBorder="1" applyAlignment="1">
      <alignment horizontal="center" vertical="center" wrapText="1"/>
    </xf>
    <xf numFmtId="0" fontId="0" fillId="0" borderId="5" xfId="0" applyFont="1" applyBorder="1" applyAlignment="1">
      <alignment horizontal="center" vertical="center" wrapText="1"/>
    </xf>
    <xf numFmtId="0" fontId="7" fillId="0" borderId="0" xfId="0" applyFont="1" applyBorder="1" applyAlignment="1">
      <alignment horizontal="left" vertical="center" wrapText="1"/>
    </xf>
    <xf numFmtId="0" fontId="4" fillId="0" borderId="10" xfId="0" applyFont="1" applyBorder="1" applyAlignment="1">
      <alignment horizontal="left" vertical="center" wrapText="1"/>
    </xf>
    <xf numFmtId="0" fontId="4" fillId="0" borderId="0" xfId="0" applyFont="1" applyBorder="1" applyAlignment="1">
      <alignment horizontal="left" vertical="center" wrapText="1"/>
    </xf>
    <xf numFmtId="165" fontId="1" fillId="0" borderId="7" xfId="0" applyNumberFormat="1" applyFont="1" applyBorder="1" applyAlignment="1">
      <alignment horizontal="center" vertical="center" wrapText="1"/>
    </xf>
    <xf numFmtId="165" fontId="1" fillId="0" borderId="64" xfId="0" applyNumberFormat="1" applyFont="1" applyBorder="1" applyAlignment="1">
      <alignment horizontal="center" vertical="center" wrapText="1"/>
    </xf>
    <xf numFmtId="0" fontId="0" fillId="0" borderId="7" xfId="0" applyNumberFormat="1" applyFont="1" applyFill="1" applyBorder="1" applyAlignment="1">
      <alignment horizontal="justify" vertical="center" wrapText="1"/>
    </xf>
    <xf numFmtId="0" fontId="0" fillId="0" borderId="30" xfId="0" applyNumberFormat="1" applyFont="1" applyFill="1" applyBorder="1" applyAlignment="1">
      <alignment horizontal="justify" vertical="center" wrapText="1"/>
    </xf>
    <xf numFmtId="0" fontId="0" fillId="0" borderId="6" xfId="0" applyNumberFormat="1" applyFont="1" applyFill="1" applyBorder="1" applyAlignment="1">
      <alignment horizontal="justify" vertical="center" wrapText="1"/>
    </xf>
    <xf numFmtId="0" fontId="0" fillId="0" borderId="30" xfId="0" applyBorder="1" applyAlignment="1">
      <alignment horizontal="justify" vertical="center" wrapText="1"/>
    </xf>
    <xf numFmtId="44" fontId="0" fillId="0" borderId="7" xfId="0" applyNumberFormat="1" applyFont="1" applyFill="1" applyBorder="1" applyAlignment="1">
      <alignment horizontal="left" vertical="center" wrapText="1"/>
    </xf>
    <xf numFmtId="44" fontId="0" fillId="0" borderId="30" xfId="0" applyNumberFormat="1" applyFont="1" applyFill="1" applyBorder="1" applyAlignment="1">
      <alignment horizontal="left" vertical="center" wrapText="1"/>
    </xf>
    <xf numFmtId="0" fontId="0" fillId="0" borderId="7" xfId="0" applyNumberFormat="1" applyFont="1" applyFill="1" applyBorder="1" applyAlignment="1">
      <alignment horizontal="left" vertical="center" wrapText="1"/>
    </xf>
    <xf numFmtId="0" fontId="0" fillId="0" borderId="25" xfId="0" applyNumberFormat="1" applyFont="1" applyFill="1" applyBorder="1" applyAlignment="1">
      <alignment horizontal="left" vertical="center" wrapText="1"/>
    </xf>
    <xf numFmtId="0" fontId="0" fillId="0" borderId="64" xfId="0" applyNumberFormat="1" applyFont="1" applyFill="1" applyBorder="1" applyAlignment="1">
      <alignment horizontal="left" vertical="center" wrapText="1"/>
    </xf>
    <xf numFmtId="0" fontId="18" fillId="0" borderId="7" xfId="0" applyFont="1" applyFill="1" applyBorder="1" applyAlignment="1">
      <alignment horizontal="center" vertical="center" wrapText="1"/>
    </xf>
    <xf numFmtId="0" fontId="18" fillId="0" borderId="30" xfId="0" applyFont="1" applyFill="1" applyBorder="1" applyAlignment="1">
      <alignment horizontal="center" vertical="center" wrapText="1"/>
    </xf>
    <xf numFmtId="1" fontId="16" fillId="0" borderId="6" xfId="0" applyNumberFormat="1" applyFont="1" applyFill="1" applyBorder="1" applyAlignment="1">
      <alignment horizontal="center" vertical="center" wrapText="1"/>
    </xf>
    <xf numFmtId="0" fontId="20" fillId="12" borderId="50" xfId="0" applyFont="1" applyFill="1" applyBorder="1" applyAlignment="1">
      <alignment horizontal="center" vertical="center" wrapText="1"/>
    </xf>
    <xf numFmtId="0" fontId="20" fillId="12" borderId="52" xfId="0" applyFont="1" applyFill="1" applyBorder="1" applyAlignment="1">
      <alignment horizontal="center" vertical="center" wrapText="1"/>
    </xf>
    <xf numFmtId="0" fontId="20" fillId="14" borderId="51" xfId="0" applyFont="1" applyFill="1" applyBorder="1" applyAlignment="1">
      <alignment horizontal="center" vertical="center" wrapText="1"/>
    </xf>
    <xf numFmtId="44" fontId="0" fillId="0" borderId="25" xfId="0" applyNumberFormat="1" applyFont="1" applyFill="1" applyBorder="1" applyAlignment="1">
      <alignment horizontal="center" vertical="center" wrapText="1"/>
    </xf>
    <xf numFmtId="169" fontId="0" fillId="0" borderId="25" xfId="9" applyNumberFormat="1" applyFont="1" applyFill="1" applyBorder="1" applyAlignment="1">
      <alignment horizontal="center" vertical="center" wrapText="1"/>
    </xf>
    <xf numFmtId="10" fontId="0" fillId="0" borderId="25" xfId="0" applyNumberFormat="1" applyFont="1" applyFill="1" applyBorder="1" applyAlignment="1">
      <alignment horizontal="center" vertical="center" wrapText="1"/>
    </xf>
    <xf numFmtId="10" fontId="0" fillId="9" borderId="25" xfId="0" applyNumberFormat="1" applyFont="1" applyFill="1" applyBorder="1" applyAlignment="1">
      <alignment horizontal="center" vertical="center" wrapText="1"/>
    </xf>
    <xf numFmtId="0" fontId="0" fillId="0" borderId="7" xfId="0" applyFont="1" applyFill="1" applyBorder="1" applyAlignment="1" applyProtection="1">
      <alignment horizontal="left" vertical="center" wrapText="1"/>
      <protection locked="0"/>
    </xf>
    <xf numFmtId="0" fontId="0" fillId="0" borderId="7" xfId="0" applyFont="1" applyFill="1" applyBorder="1" applyAlignment="1">
      <alignment horizontal="left" vertical="center" wrapText="1"/>
    </xf>
    <xf numFmtId="0" fontId="0" fillId="0" borderId="7" xfId="0" applyFont="1" applyBorder="1" applyAlignment="1">
      <alignment horizontal="center" vertical="center" wrapText="1"/>
    </xf>
  </cellXfs>
  <cellStyles count="10">
    <cellStyle name="Millares" xfId="1" builtinId="3"/>
    <cellStyle name="Moneda" xfId="9" builtinId="4"/>
    <cellStyle name="Moneda [0]" xfId="2" builtinId="7"/>
    <cellStyle name="Neutral" xfId="3" builtinId="28" customBuiltin="1"/>
    <cellStyle name="Normal" xfId="0" builtinId="0"/>
    <cellStyle name="Normal 2" xfId="4"/>
    <cellStyle name="Normal 3" xfId="5"/>
    <cellStyle name="Normal 4" xfId="6"/>
    <cellStyle name="Porcentaje" xfId="7" builtinId="5"/>
    <cellStyle name="Total" xfId="8" builtinId="25"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1362075</xdr:colOff>
      <xdr:row>0</xdr:row>
      <xdr:rowOff>76200</xdr:rowOff>
    </xdr:from>
    <xdr:to>
      <xdr:col>1</xdr:col>
      <xdr:colOff>466725</xdr:colOff>
      <xdr:row>3</xdr:row>
      <xdr:rowOff>254000</xdr:rowOff>
    </xdr:to>
    <xdr:pic>
      <xdr:nvPicPr>
        <xdr:cNvPr id="7804" name="3 Imagen" descr="E:\DOCUMENTOS LENIS\Memoria pasar\1Escudo.jpg">
          <a:extLst>
            <a:ext uri="{FF2B5EF4-FFF2-40B4-BE49-F238E27FC236}">
              <a16:creationId xmlns:a16="http://schemas.microsoft.com/office/drawing/2014/main" xmlns="" id="{00000000-0008-0000-0000-00007C1E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62075" y="76200"/>
          <a:ext cx="904875" cy="1047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K117"/>
  <sheetViews>
    <sheetView showGridLines="0" tabSelected="1" view="pageBreakPreview" zoomScale="84" zoomScaleNormal="63" zoomScaleSheetLayoutView="84" workbookViewId="0">
      <selection activeCell="O61" sqref="O61"/>
    </sheetView>
  </sheetViews>
  <sheetFormatPr baseColWidth="10" defaultColWidth="11.42578125" defaultRowHeight="12.75" x14ac:dyDescent="0.2"/>
  <cols>
    <col min="1" max="1" width="27" style="4" customWidth="1"/>
    <col min="2" max="2" width="26.7109375" style="4" customWidth="1"/>
    <col min="3" max="3" width="19.42578125" style="4" customWidth="1"/>
    <col min="4" max="4" width="30.28515625" style="4" customWidth="1"/>
    <col min="5" max="5" width="12.7109375" style="4" customWidth="1"/>
    <col min="6" max="6" width="15.7109375" style="4" customWidth="1"/>
    <col min="7" max="7" width="31.7109375" style="4" customWidth="1"/>
    <col min="8" max="8" width="27.85546875" style="4" customWidth="1"/>
    <col min="9" max="9" width="31" style="4" customWidth="1"/>
    <col min="10" max="10" width="12.7109375" style="4" customWidth="1"/>
    <col min="11" max="11" width="15.7109375" style="4" customWidth="1"/>
    <col min="12" max="12" width="19.42578125" style="4" customWidth="1"/>
    <col min="13" max="13" width="25.5703125" style="4" customWidth="1"/>
    <col min="14" max="14" width="21.42578125" style="6" customWidth="1"/>
    <col min="15" max="15" width="50" style="6" customWidth="1"/>
    <col min="16" max="16" width="15.7109375" style="6" customWidth="1"/>
    <col min="17" max="17" width="19.28515625" style="6" customWidth="1"/>
    <col min="18" max="18" width="17.5703125" style="6" customWidth="1"/>
    <col min="19" max="19" width="29.140625" style="100" customWidth="1"/>
    <col min="20" max="20" width="55.42578125" style="6" customWidth="1"/>
    <col min="21" max="21" width="27.42578125" style="6" customWidth="1"/>
    <col min="22" max="22" width="28.5703125" style="12" customWidth="1"/>
    <col min="23" max="23" width="27.140625" style="12" customWidth="1"/>
    <col min="24" max="24" width="27.140625" style="122" customWidth="1"/>
    <col min="25" max="26" width="27.140625" style="12" customWidth="1"/>
    <col min="27" max="27" width="92.7109375" style="12" customWidth="1"/>
    <col min="28" max="28" width="32.140625" style="4" customWidth="1"/>
    <col min="29" max="29" width="28" style="27" customWidth="1"/>
    <col min="30" max="30" width="23.140625" style="27" bestFit="1" customWidth="1"/>
    <col min="31" max="31" width="21.85546875" style="27" bestFit="1" customWidth="1"/>
    <col min="32" max="32" width="21" style="27" bestFit="1" customWidth="1"/>
    <col min="33" max="34" width="18.140625" style="27" bestFit="1" customWidth="1"/>
    <col min="35" max="37" width="18.140625" style="20" bestFit="1" customWidth="1"/>
    <col min="38" max="38" width="14.42578125" style="2" bestFit="1" customWidth="1"/>
    <col min="39" max="16384" width="11.42578125" style="2"/>
  </cols>
  <sheetData>
    <row r="1" spans="1:37" ht="22.5" customHeight="1" x14ac:dyDescent="0.2">
      <c r="A1" s="369"/>
      <c r="B1" s="370"/>
      <c r="C1" s="445" t="s">
        <v>303</v>
      </c>
      <c r="D1" s="446"/>
      <c r="E1" s="446"/>
      <c r="F1" s="446"/>
      <c r="G1" s="446"/>
      <c r="H1" s="446"/>
      <c r="I1" s="446"/>
      <c r="J1" s="446"/>
      <c r="K1" s="446"/>
      <c r="L1" s="446"/>
      <c r="M1" s="446"/>
      <c r="N1" s="446"/>
      <c r="O1" s="446"/>
      <c r="P1" s="446"/>
      <c r="Q1" s="446"/>
      <c r="R1" s="446"/>
      <c r="S1" s="446"/>
      <c r="T1" s="446"/>
      <c r="U1" s="446"/>
      <c r="V1" s="446"/>
      <c r="W1" s="446"/>
      <c r="X1" s="446"/>
      <c r="Y1" s="446"/>
      <c r="Z1" s="446"/>
      <c r="AA1" s="447"/>
      <c r="AB1" s="230" t="s">
        <v>304</v>
      </c>
      <c r="AC1" s="94"/>
      <c r="AD1" s="94"/>
      <c r="AE1" s="94"/>
      <c r="AF1" s="94"/>
      <c r="AG1" s="94"/>
      <c r="AH1" s="78"/>
      <c r="AI1" s="2"/>
      <c r="AJ1" s="2"/>
      <c r="AK1" s="2"/>
    </row>
    <row r="2" spans="1:37" ht="25.5" customHeight="1" x14ac:dyDescent="0.2">
      <c r="A2" s="371"/>
      <c r="B2" s="372"/>
      <c r="C2" s="231"/>
      <c r="D2" s="232"/>
      <c r="E2" s="232"/>
      <c r="F2" s="232"/>
      <c r="G2" s="232"/>
      <c r="H2" s="232"/>
      <c r="I2" s="232"/>
      <c r="J2" s="232"/>
      <c r="K2" s="232"/>
      <c r="L2" s="232"/>
      <c r="M2" s="232"/>
      <c r="N2" s="232"/>
      <c r="O2" s="232"/>
      <c r="P2" s="232"/>
      <c r="Q2" s="232"/>
      <c r="R2" s="232"/>
      <c r="S2" s="232"/>
      <c r="T2" s="232"/>
      <c r="U2" s="232"/>
      <c r="V2" s="232"/>
      <c r="W2" s="232"/>
      <c r="X2" s="232"/>
      <c r="Y2" s="232"/>
      <c r="Z2" s="232"/>
      <c r="AA2" s="233"/>
      <c r="AB2" s="234" t="s">
        <v>436</v>
      </c>
      <c r="AC2" s="94"/>
      <c r="AD2" s="94"/>
      <c r="AE2" s="94"/>
      <c r="AF2" s="94"/>
      <c r="AG2" s="94"/>
      <c r="AH2" s="78"/>
      <c r="AI2" s="2"/>
      <c r="AJ2" s="2"/>
      <c r="AK2" s="2"/>
    </row>
    <row r="3" spans="1:37" ht="20.25" customHeight="1" x14ac:dyDescent="0.2">
      <c r="A3" s="371"/>
      <c r="B3" s="372"/>
      <c r="C3" s="354" t="s">
        <v>0</v>
      </c>
      <c r="D3" s="355"/>
      <c r="E3" s="355"/>
      <c r="F3" s="355"/>
      <c r="G3" s="355"/>
      <c r="H3" s="355"/>
      <c r="I3" s="355"/>
      <c r="J3" s="355"/>
      <c r="K3" s="355"/>
      <c r="L3" s="355"/>
      <c r="M3" s="355"/>
      <c r="N3" s="355"/>
      <c r="O3" s="355"/>
      <c r="P3" s="355"/>
      <c r="Q3" s="355"/>
      <c r="R3" s="355"/>
      <c r="S3" s="355"/>
      <c r="T3" s="355"/>
      <c r="U3" s="355"/>
      <c r="V3" s="355"/>
      <c r="W3" s="355"/>
      <c r="X3" s="355"/>
      <c r="Y3" s="355"/>
      <c r="Z3" s="355"/>
      <c r="AA3" s="356"/>
      <c r="AB3" s="234" t="s">
        <v>437</v>
      </c>
      <c r="AC3" s="95"/>
      <c r="AD3" s="95"/>
      <c r="AE3" s="95"/>
      <c r="AF3" s="95"/>
      <c r="AG3" s="95"/>
      <c r="AH3" s="78"/>
      <c r="AI3" s="2"/>
      <c r="AJ3" s="2"/>
      <c r="AK3" s="2"/>
    </row>
    <row r="4" spans="1:37" ht="27.75" customHeight="1" thickBot="1" x14ac:dyDescent="0.25">
      <c r="A4" s="373"/>
      <c r="B4" s="374"/>
      <c r="C4" s="357" t="s">
        <v>1</v>
      </c>
      <c r="D4" s="358"/>
      <c r="E4" s="358"/>
      <c r="F4" s="358"/>
      <c r="G4" s="358"/>
      <c r="H4" s="358"/>
      <c r="I4" s="358"/>
      <c r="J4" s="358"/>
      <c r="K4" s="358"/>
      <c r="L4" s="358"/>
      <c r="M4" s="358"/>
      <c r="N4" s="358"/>
      <c r="O4" s="358"/>
      <c r="P4" s="358"/>
      <c r="Q4" s="358"/>
      <c r="R4" s="358"/>
      <c r="S4" s="358"/>
      <c r="T4" s="358"/>
      <c r="U4" s="358"/>
      <c r="V4" s="358"/>
      <c r="W4" s="358"/>
      <c r="X4" s="358"/>
      <c r="Y4" s="358"/>
      <c r="Z4" s="358"/>
      <c r="AA4" s="359"/>
      <c r="AB4" s="235" t="s">
        <v>2</v>
      </c>
      <c r="AC4" s="95"/>
      <c r="AD4" s="95"/>
      <c r="AE4" s="95"/>
      <c r="AF4" s="95"/>
      <c r="AG4" s="95"/>
      <c r="AH4" s="78"/>
      <c r="AI4" s="2"/>
      <c r="AJ4" s="2"/>
      <c r="AK4" s="2"/>
    </row>
    <row r="5" spans="1:37" s="20" customFormat="1" ht="19.5" customHeight="1" thickBot="1" x14ac:dyDescent="0.25">
      <c r="A5" s="360" t="s">
        <v>305</v>
      </c>
      <c r="B5" s="361"/>
      <c r="C5" s="361"/>
      <c r="D5" s="361"/>
      <c r="E5" s="361"/>
      <c r="F5" s="361"/>
      <c r="G5" s="362"/>
      <c r="H5" s="448" t="s">
        <v>317</v>
      </c>
      <c r="I5" s="448"/>
      <c r="J5" s="448"/>
      <c r="K5" s="448"/>
      <c r="L5" s="448"/>
      <c r="M5" s="448"/>
      <c r="N5" s="449"/>
      <c r="O5" s="450"/>
      <c r="P5" s="450"/>
      <c r="Q5" s="450"/>
      <c r="R5" s="450"/>
      <c r="S5" s="450"/>
      <c r="T5" s="450"/>
      <c r="U5" s="450"/>
      <c r="V5" s="450"/>
      <c r="W5" s="450"/>
      <c r="X5" s="450"/>
      <c r="Y5" s="450"/>
      <c r="Z5" s="450"/>
      <c r="AA5" s="450"/>
      <c r="AB5" s="451"/>
      <c r="AC5" s="27"/>
      <c r="AD5" s="27"/>
      <c r="AE5" s="27"/>
      <c r="AF5" s="27"/>
      <c r="AG5" s="27"/>
      <c r="AH5" s="27"/>
    </row>
    <row r="6" spans="1:37" s="20" customFormat="1" ht="28.5" customHeight="1" thickBot="1" x14ac:dyDescent="0.25">
      <c r="A6" s="452" t="s">
        <v>3</v>
      </c>
      <c r="B6" s="453"/>
      <c r="C6" s="453"/>
      <c r="D6" s="453"/>
      <c r="E6" s="453"/>
      <c r="F6" s="453"/>
      <c r="G6" s="453"/>
      <c r="H6" s="453"/>
      <c r="I6" s="453"/>
      <c r="J6" s="453"/>
      <c r="K6" s="236"/>
      <c r="L6" s="344" t="s">
        <v>203</v>
      </c>
      <c r="M6" s="345"/>
      <c r="N6" s="345"/>
      <c r="O6" s="345"/>
      <c r="P6" s="345"/>
      <c r="Q6" s="345"/>
      <c r="R6" s="345"/>
      <c r="S6" s="345"/>
      <c r="T6" s="345"/>
      <c r="U6" s="345"/>
      <c r="V6" s="345"/>
      <c r="W6" s="345"/>
      <c r="X6" s="345"/>
      <c r="Y6" s="345"/>
      <c r="Z6" s="345"/>
      <c r="AA6" s="345"/>
      <c r="AB6" s="346"/>
      <c r="AC6" s="27"/>
      <c r="AD6" s="27"/>
      <c r="AE6" s="27"/>
      <c r="AF6" s="27"/>
      <c r="AG6" s="27"/>
      <c r="AH6" s="27"/>
    </row>
    <row r="7" spans="1:37" s="3" customFormat="1" ht="9" customHeight="1" thickBot="1" x14ac:dyDescent="0.25">
      <c r="A7" s="347"/>
      <c r="B7" s="347"/>
      <c r="C7" s="347"/>
      <c r="D7" s="347"/>
      <c r="E7" s="347"/>
      <c r="F7" s="347"/>
      <c r="G7" s="347"/>
      <c r="H7" s="237"/>
      <c r="I7" s="238"/>
      <c r="J7" s="238"/>
      <c r="K7" s="238"/>
      <c r="L7" s="238"/>
      <c r="M7" s="238"/>
      <c r="N7" s="238"/>
      <c r="O7" s="238"/>
      <c r="P7" s="238"/>
      <c r="Q7" s="238"/>
      <c r="R7" s="238"/>
      <c r="S7" s="238"/>
      <c r="T7" s="238"/>
      <c r="U7" s="238"/>
      <c r="V7" s="238"/>
      <c r="W7" s="238"/>
      <c r="X7" s="238"/>
      <c r="Y7" s="238"/>
      <c r="Z7" s="238"/>
      <c r="AA7" s="239"/>
      <c r="AB7" s="238"/>
    </row>
    <row r="8" spans="1:37" s="83" customFormat="1" ht="24.75" customHeight="1" thickBot="1" x14ac:dyDescent="0.25">
      <c r="A8" s="351" t="s">
        <v>4</v>
      </c>
      <c r="B8" s="352"/>
      <c r="C8" s="352"/>
      <c r="D8" s="352"/>
      <c r="E8" s="352"/>
      <c r="F8" s="352"/>
      <c r="G8" s="352"/>
      <c r="H8" s="352"/>
      <c r="I8" s="352"/>
      <c r="J8" s="352"/>
      <c r="K8" s="353"/>
      <c r="L8" s="378" t="s">
        <v>5</v>
      </c>
      <c r="M8" s="379"/>
      <c r="N8" s="364"/>
      <c r="O8" s="363" t="s">
        <v>6</v>
      </c>
      <c r="P8" s="379"/>
      <c r="Q8" s="364"/>
      <c r="R8" s="363" t="s">
        <v>306</v>
      </c>
      <c r="S8" s="364"/>
      <c r="T8" s="363" t="s">
        <v>307</v>
      </c>
      <c r="U8" s="379"/>
      <c r="V8" s="379"/>
      <c r="W8" s="379"/>
      <c r="X8" s="364"/>
      <c r="Y8" s="363" t="s">
        <v>308</v>
      </c>
      <c r="Z8" s="364"/>
      <c r="AA8" s="82" t="s">
        <v>309</v>
      </c>
      <c r="AB8" s="92" t="s">
        <v>7</v>
      </c>
    </row>
    <row r="9" spans="1:37" s="83" customFormat="1" ht="24" customHeight="1" thickBot="1" x14ac:dyDescent="0.25">
      <c r="A9" s="365" t="s">
        <v>8</v>
      </c>
      <c r="B9" s="365" t="s">
        <v>9</v>
      </c>
      <c r="C9" s="365" t="s">
        <v>10</v>
      </c>
      <c r="D9" s="375" t="s">
        <v>11</v>
      </c>
      <c r="E9" s="376"/>
      <c r="F9" s="377"/>
      <c r="G9" s="365" t="s">
        <v>12</v>
      </c>
      <c r="H9" s="365" t="s">
        <v>13</v>
      </c>
      <c r="I9" s="348" t="s">
        <v>14</v>
      </c>
      <c r="J9" s="349"/>
      <c r="K9" s="350"/>
      <c r="L9" s="84">
        <v>1</v>
      </c>
      <c r="M9" s="85">
        <v>2</v>
      </c>
      <c r="N9" s="85">
        <v>3</v>
      </c>
      <c r="O9" s="85">
        <v>4</v>
      </c>
      <c r="P9" s="85">
        <v>5</v>
      </c>
      <c r="Q9" s="85">
        <v>6</v>
      </c>
      <c r="R9" s="202">
        <v>7</v>
      </c>
      <c r="S9" s="202">
        <v>8</v>
      </c>
      <c r="T9" s="85">
        <v>9</v>
      </c>
      <c r="U9" s="85">
        <v>10</v>
      </c>
      <c r="V9" s="85">
        <v>11</v>
      </c>
      <c r="W9" s="85">
        <v>12</v>
      </c>
      <c r="X9" s="85">
        <v>13</v>
      </c>
      <c r="Y9" s="85">
        <v>14</v>
      </c>
      <c r="Z9" s="85">
        <v>15</v>
      </c>
      <c r="AA9" s="85">
        <v>16</v>
      </c>
      <c r="AB9" s="93">
        <v>17</v>
      </c>
    </row>
    <row r="10" spans="1:37" s="83" customFormat="1" ht="96" customHeight="1" thickBot="1" x14ac:dyDescent="0.25">
      <c r="A10" s="366"/>
      <c r="B10" s="366"/>
      <c r="C10" s="366"/>
      <c r="D10" s="365" t="s">
        <v>15</v>
      </c>
      <c r="E10" s="365" t="s">
        <v>16</v>
      </c>
      <c r="F10" s="365" t="s">
        <v>17</v>
      </c>
      <c r="G10" s="366"/>
      <c r="H10" s="366"/>
      <c r="I10" s="365" t="s">
        <v>15</v>
      </c>
      <c r="J10" s="365" t="s">
        <v>18</v>
      </c>
      <c r="K10" s="365" t="s">
        <v>19</v>
      </c>
      <c r="L10" s="437" t="s">
        <v>20</v>
      </c>
      <c r="M10" s="424" t="s">
        <v>21</v>
      </c>
      <c r="N10" s="424" t="s">
        <v>22</v>
      </c>
      <c r="O10" s="424" t="s">
        <v>23</v>
      </c>
      <c r="P10" s="424" t="s">
        <v>24</v>
      </c>
      <c r="Q10" s="412" t="s">
        <v>25</v>
      </c>
      <c r="R10" s="426" t="s">
        <v>310</v>
      </c>
      <c r="S10" s="204" t="s">
        <v>318</v>
      </c>
      <c r="T10" s="435" t="s">
        <v>26</v>
      </c>
      <c r="U10" s="433" t="s">
        <v>27</v>
      </c>
      <c r="V10" s="433" t="s">
        <v>28</v>
      </c>
      <c r="W10" s="367" t="s">
        <v>311</v>
      </c>
      <c r="X10" s="86" t="s">
        <v>318</v>
      </c>
      <c r="Y10" s="367" t="s">
        <v>312</v>
      </c>
      <c r="Z10" s="367" t="s">
        <v>313</v>
      </c>
      <c r="AA10" s="367" t="s">
        <v>314</v>
      </c>
      <c r="AB10" s="412" t="s">
        <v>29</v>
      </c>
    </row>
    <row r="11" spans="1:37" s="83" customFormat="1" ht="57.6" customHeight="1" thickBot="1" x14ac:dyDescent="0.25">
      <c r="A11" s="366"/>
      <c r="B11" s="366"/>
      <c r="C11" s="366"/>
      <c r="D11" s="366"/>
      <c r="E11" s="366"/>
      <c r="F11" s="366"/>
      <c r="G11" s="366"/>
      <c r="H11" s="366"/>
      <c r="I11" s="366"/>
      <c r="J11" s="366"/>
      <c r="K11" s="366"/>
      <c r="L11" s="438"/>
      <c r="M11" s="425"/>
      <c r="N11" s="425"/>
      <c r="O11" s="425"/>
      <c r="P11" s="425"/>
      <c r="Q11" s="413"/>
      <c r="R11" s="427"/>
      <c r="S11" s="240" t="s">
        <v>315</v>
      </c>
      <c r="T11" s="436"/>
      <c r="U11" s="434"/>
      <c r="V11" s="434"/>
      <c r="W11" s="368"/>
      <c r="X11" s="86" t="s">
        <v>316</v>
      </c>
      <c r="Y11" s="368"/>
      <c r="Z11" s="368"/>
      <c r="AA11" s="368"/>
      <c r="AB11" s="413"/>
    </row>
    <row r="12" spans="1:37" s="1" customFormat="1" ht="95.25" customHeight="1" x14ac:dyDescent="0.2">
      <c r="A12" s="381" t="s">
        <v>30</v>
      </c>
      <c r="B12" s="383" t="s">
        <v>31</v>
      </c>
      <c r="C12" s="47" t="s">
        <v>32</v>
      </c>
      <c r="D12" s="48" t="s">
        <v>33</v>
      </c>
      <c r="E12" s="47">
        <v>0</v>
      </c>
      <c r="F12" s="47">
        <v>4</v>
      </c>
      <c r="G12" s="48" t="s">
        <v>34</v>
      </c>
      <c r="H12" s="49" t="s">
        <v>35</v>
      </c>
      <c r="I12" s="49" t="s">
        <v>36</v>
      </c>
      <c r="J12" s="50">
        <v>0</v>
      </c>
      <c r="K12" s="59">
        <v>4</v>
      </c>
      <c r="L12" s="384">
        <v>2020630010111</v>
      </c>
      <c r="M12" s="385" t="s">
        <v>37</v>
      </c>
      <c r="N12" s="385" t="s">
        <v>38</v>
      </c>
      <c r="O12" s="217" t="s">
        <v>39</v>
      </c>
      <c r="P12" s="52">
        <v>2</v>
      </c>
      <c r="Q12" s="52">
        <v>1</v>
      </c>
      <c r="R12" s="52">
        <v>0</v>
      </c>
      <c r="S12" s="241">
        <f>R12/Q12</f>
        <v>0</v>
      </c>
      <c r="T12" s="51" t="s">
        <v>59</v>
      </c>
      <c r="U12" s="51" t="s">
        <v>59</v>
      </c>
      <c r="V12" s="56">
        <v>0</v>
      </c>
      <c r="W12" s="103">
        <v>0</v>
      </c>
      <c r="X12" s="121" t="e">
        <f>W12/V12</f>
        <v>#DIV/0!</v>
      </c>
      <c r="Y12" s="242" t="s">
        <v>380</v>
      </c>
      <c r="Z12" s="242" t="s">
        <v>381</v>
      </c>
      <c r="AA12" s="123" t="s">
        <v>368</v>
      </c>
      <c r="AB12" s="405" t="s">
        <v>41</v>
      </c>
      <c r="AC12" s="67"/>
      <c r="AE12" s="22"/>
      <c r="AF12" s="22"/>
      <c r="AG12" s="22"/>
      <c r="AH12" s="22"/>
      <c r="AI12" s="18"/>
      <c r="AJ12" s="18"/>
      <c r="AK12" s="18"/>
    </row>
    <row r="13" spans="1:37" s="1" customFormat="1" ht="66.599999999999994" customHeight="1" x14ac:dyDescent="0.2">
      <c r="A13" s="382"/>
      <c r="B13" s="308"/>
      <c r="C13" s="280" t="s">
        <v>42</v>
      </c>
      <c r="D13" s="250" t="s">
        <v>33</v>
      </c>
      <c r="E13" s="280">
        <v>1</v>
      </c>
      <c r="F13" s="280">
        <v>4</v>
      </c>
      <c r="G13" s="250" t="s">
        <v>34</v>
      </c>
      <c r="H13" s="282" t="s">
        <v>43</v>
      </c>
      <c r="I13" s="282" t="s">
        <v>44</v>
      </c>
      <c r="J13" s="318">
        <v>1</v>
      </c>
      <c r="K13" s="273">
        <v>4</v>
      </c>
      <c r="L13" s="252"/>
      <c r="M13" s="259"/>
      <c r="N13" s="259"/>
      <c r="O13" s="259" t="s">
        <v>292</v>
      </c>
      <c r="P13" s="260">
        <v>0</v>
      </c>
      <c r="Q13" s="260">
        <v>2</v>
      </c>
      <c r="R13" s="260">
        <v>0.15</v>
      </c>
      <c r="S13" s="432">
        <f>R13/Q13</f>
        <v>7.4999999999999997E-2</v>
      </c>
      <c r="T13" s="218" t="s">
        <v>330</v>
      </c>
      <c r="U13" s="218" t="s">
        <v>98</v>
      </c>
      <c r="V13" s="98">
        <v>24955404</v>
      </c>
      <c r="W13" s="104">
        <v>0</v>
      </c>
      <c r="X13" s="201">
        <f t="shared" ref="X13:X75" si="0">W13/V13</f>
        <v>0</v>
      </c>
      <c r="Y13" s="134" t="s">
        <v>380</v>
      </c>
      <c r="Z13" s="134" t="s">
        <v>381</v>
      </c>
      <c r="AA13" s="419" t="s">
        <v>369</v>
      </c>
      <c r="AB13" s="284"/>
      <c r="AC13" s="67"/>
      <c r="AE13" s="22"/>
      <c r="AF13" s="22"/>
      <c r="AG13" s="22"/>
      <c r="AH13" s="22"/>
      <c r="AI13" s="18"/>
      <c r="AJ13" s="18"/>
      <c r="AK13" s="18"/>
    </row>
    <row r="14" spans="1:37" s="1" customFormat="1" ht="47.45" customHeight="1" x14ac:dyDescent="0.2">
      <c r="A14" s="277"/>
      <c r="B14" s="279"/>
      <c r="C14" s="281"/>
      <c r="D14" s="251"/>
      <c r="E14" s="281"/>
      <c r="F14" s="281"/>
      <c r="G14" s="251"/>
      <c r="H14" s="283"/>
      <c r="I14" s="283"/>
      <c r="J14" s="319"/>
      <c r="K14" s="275"/>
      <c r="L14" s="252"/>
      <c r="M14" s="259"/>
      <c r="N14" s="259"/>
      <c r="O14" s="259"/>
      <c r="P14" s="260"/>
      <c r="Q14" s="260"/>
      <c r="R14" s="260"/>
      <c r="S14" s="432"/>
      <c r="T14" s="101" t="s">
        <v>331</v>
      </c>
      <c r="U14" s="218" t="s">
        <v>279</v>
      </c>
      <c r="V14" s="98">
        <v>150000000</v>
      </c>
      <c r="W14" s="104">
        <v>0</v>
      </c>
      <c r="X14" s="201">
        <f t="shared" si="0"/>
        <v>0</v>
      </c>
      <c r="Y14" s="134" t="s">
        <v>380</v>
      </c>
      <c r="Z14" s="134" t="s">
        <v>381</v>
      </c>
      <c r="AA14" s="420"/>
      <c r="AB14" s="284"/>
      <c r="AC14" s="67"/>
      <c r="AE14" s="22"/>
      <c r="AF14" s="22"/>
      <c r="AG14" s="22"/>
      <c r="AH14" s="22"/>
      <c r="AI14" s="18"/>
      <c r="AJ14" s="18"/>
      <c r="AK14" s="18"/>
    </row>
    <row r="15" spans="1:37" s="1" customFormat="1" ht="45" customHeight="1" x14ac:dyDescent="0.2">
      <c r="A15" s="276" t="s">
        <v>30</v>
      </c>
      <c r="B15" s="278" t="s">
        <v>45</v>
      </c>
      <c r="C15" s="280" t="s">
        <v>46</v>
      </c>
      <c r="D15" s="250" t="s">
        <v>47</v>
      </c>
      <c r="E15" s="280">
        <v>0</v>
      </c>
      <c r="F15" s="280">
        <v>1</v>
      </c>
      <c r="G15" s="250" t="s">
        <v>48</v>
      </c>
      <c r="H15" s="282" t="s">
        <v>49</v>
      </c>
      <c r="I15" s="282" t="s">
        <v>44</v>
      </c>
      <c r="J15" s="318">
        <v>0</v>
      </c>
      <c r="K15" s="273">
        <v>1</v>
      </c>
      <c r="L15" s="252">
        <v>2020630010104</v>
      </c>
      <c r="M15" s="259" t="s">
        <v>50</v>
      </c>
      <c r="N15" s="259" t="s">
        <v>193</v>
      </c>
      <c r="O15" s="406" t="s">
        <v>204</v>
      </c>
      <c r="P15" s="260">
        <v>1</v>
      </c>
      <c r="Q15" s="260">
        <v>1</v>
      </c>
      <c r="R15" s="260">
        <v>0.5</v>
      </c>
      <c r="S15" s="432">
        <f>R15/Q15</f>
        <v>0.5</v>
      </c>
      <c r="T15" s="101" t="s">
        <v>333</v>
      </c>
      <c r="U15" s="218" t="s">
        <v>279</v>
      </c>
      <c r="V15" s="98">
        <v>100000000</v>
      </c>
      <c r="W15" s="104">
        <v>0</v>
      </c>
      <c r="X15" s="201">
        <f t="shared" si="0"/>
        <v>0</v>
      </c>
      <c r="Y15" s="134" t="s">
        <v>380</v>
      </c>
      <c r="Z15" s="134" t="s">
        <v>381</v>
      </c>
      <c r="AA15" s="417" t="s">
        <v>376</v>
      </c>
      <c r="AB15" s="284" t="s">
        <v>41</v>
      </c>
      <c r="AC15" s="67"/>
      <c r="AE15" s="22"/>
      <c r="AF15" s="22"/>
      <c r="AG15" s="22"/>
      <c r="AH15" s="22"/>
      <c r="AI15" s="18"/>
      <c r="AJ15" s="18"/>
      <c r="AK15" s="18"/>
    </row>
    <row r="16" spans="1:37" s="1" customFormat="1" ht="41.1" customHeight="1" x14ac:dyDescent="0.2">
      <c r="A16" s="277"/>
      <c r="B16" s="279"/>
      <c r="C16" s="281"/>
      <c r="D16" s="251"/>
      <c r="E16" s="281"/>
      <c r="F16" s="281"/>
      <c r="G16" s="251"/>
      <c r="H16" s="283"/>
      <c r="I16" s="283"/>
      <c r="J16" s="319"/>
      <c r="K16" s="275"/>
      <c r="L16" s="252"/>
      <c r="M16" s="259"/>
      <c r="N16" s="259"/>
      <c r="O16" s="406"/>
      <c r="P16" s="260"/>
      <c r="Q16" s="260"/>
      <c r="R16" s="260"/>
      <c r="S16" s="416"/>
      <c r="T16" s="101" t="s">
        <v>332</v>
      </c>
      <c r="U16" s="28" t="s">
        <v>256</v>
      </c>
      <c r="V16" s="98">
        <v>60000000</v>
      </c>
      <c r="W16" s="104">
        <v>0</v>
      </c>
      <c r="X16" s="201">
        <f t="shared" si="0"/>
        <v>0</v>
      </c>
      <c r="Y16" s="134" t="s">
        <v>380</v>
      </c>
      <c r="Z16" s="134" t="s">
        <v>381</v>
      </c>
      <c r="AA16" s="418"/>
      <c r="AB16" s="284"/>
      <c r="AC16" s="22"/>
      <c r="AE16" s="22"/>
      <c r="AF16" s="22"/>
      <c r="AG16" s="22"/>
      <c r="AH16" s="22"/>
      <c r="AI16" s="18"/>
      <c r="AJ16" s="18"/>
      <c r="AK16" s="18"/>
    </row>
    <row r="17" spans="1:37" s="1" customFormat="1" ht="96.95" customHeight="1" x14ac:dyDescent="0.2">
      <c r="A17" s="53" t="s">
        <v>51</v>
      </c>
      <c r="B17" s="45" t="s">
        <v>52</v>
      </c>
      <c r="C17" s="223" t="s">
        <v>53</v>
      </c>
      <c r="D17" s="80" t="s">
        <v>54</v>
      </c>
      <c r="E17" s="223">
        <v>0</v>
      </c>
      <c r="F17" s="223">
        <v>1</v>
      </c>
      <c r="G17" s="80" t="s">
        <v>55</v>
      </c>
      <c r="H17" s="207" t="s">
        <v>56</v>
      </c>
      <c r="I17" s="207" t="s">
        <v>57</v>
      </c>
      <c r="J17" s="44">
        <v>0</v>
      </c>
      <c r="K17" s="60">
        <v>1</v>
      </c>
      <c r="L17" s="66">
        <v>2020630010007</v>
      </c>
      <c r="M17" s="199" t="s">
        <v>58</v>
      </c>
      <c r="N17" s="19" t="s">
        <v>194</v>
      </c>
      <c r="O17" s="199" t="s">
        <v>222</v>
      </c>
      <c r="P17" s="198">
        <v>0</v>
      </c>
      <c r="Q17" s="198">
        <v>1</v>
      </c>
      <c r="R17" s="198" t="s">
        <v>59</v>
      </c>
      <c r="S17" s="196">
        <v>0</v>
      </c>
      <c r="T17" s="199" t="s">
        <v>59</v>
      </c>
      <c r="U17" s="199" t="s">
        <v>59</v>
      </c>
      <c r="V17" s="98">
        <v>0</v>
      </c>
      <c r="W17" s="104">
        <v>0</v>
      </c>
      <c r="X17" s="201" t="e">
        <f t="shared" si="0"/>
        <v>#DIV/0!</v>
      </c>
      <c r="Y17" s="134" t="s">
        <v>380</v>
      </c>
      <c r="Z17" s="134" t="s">
        <v>381</v>
      </c>
      <c r="AA17" s="125" t="s">
        <v>370</v>
      </c>
      <c r="AB17" s="206" t="s">
        <v>41</v>
      </c>
      <c r="AC17" s="22"/>
      <c r="AE17" s="22"/>
      <c r="AF17" s="22"/>
      <c r="AG17" s="22"/>
      <c r="AH17" s="22"/>
      <c r="AI17" s="18"/>
      <c r="AJ17" s="18"/>
      <c r="AK17" s="18"/>
    </row>
    <row r="18" spans="1:37" s="1" customFormat="1" ht="80.099999999999994" customHeight="1" x14ac:dyDescent="0.2">
      <c r="A18" s="316" t="s">
        <v>60</v>
      </c>
      <c r="B18" s="313" t="s">
        <v>76</v>
      </c>
      <c r="C18" s="280" t="s">
        <v>61</v>
      </c>
      <c r="D18" s="250" t="s">
        <v>62</v>
      </c>
      <c r="E18" s="223">
        <v>0</v>
      </c>
      <c r="F18" s="193">
        <v>0.02</v>
      </c>
      <c r="G18" s="80" t="s">
        <v>63</v>
      </c>
      <c r="H18" s="207" t="s">
        <v>64</v>
      </c>
      <c r="I18" s="207" t="s">
        <v>64</v>
      </c>
      <c r="J18" s="44">
        <v>0</v>
      </c>
      <c r="K18" s="61">
        <v>0.02</v>
      </c>
      <c r="L18" s="252">
        <v>2020630010006</v>
      </c>
      <c r="M18" s="259" t="s">
        <v>65</v>
      </c>
      <c r="N18" s="259" t="s">
        <v>66</v>
      </c>
      <c r="O18" s="208" t="s">
        <v>67</v>
      </c>
      <c r="P18" s="198">
        <v>0</v>
      </c>
      <c r="Q18" s="29">
        <v>0.02</v>
      </c>
      <c r="R18" s="29">
        <v>0</v>
      </c>
      <c r="S18" s="196">
        <f t="shared" ref="S18:S75" si="1">R18/Q18</f>
        <v>0</v>
      </c>
      <c r="T18" s="101" t="s">
        <v>341</v>
      </c>
      <c r="U18" s="28" t="s">
        <v>192</v>
      </c>
      <c r="V18" s="30">
        <v>3808108857</v>
      </c>
      <c r="W18" s="105">
        <v>0</v>
      </c>
      <c r="X18" s="201">
        <f t="shared" si="0"/>
        <v>0</v>
      </c>
      <c r="Y18" s="134" t="s">
        <v>380</v>
      </c>
      <c r="Z18" s="134" t="s">
        <v>381</v>
      </c>
      <c r="AA18" s="124" t="s">
        <v>371</v>
      </c>
      <c r="AB18" s="206" t="s">
        <v>41</v>
      </c>
      <c r="AC18" s="22"/>
      <c r="AE18" s="68"/>
      <c r="AF18" s="22"/>
      <c r="AG18" s="22"/>
      <c r="AH18" s="22"/>
      <c r="AI18" s="18"/>
      <c r="AJ18" s="18"/>
      <c r="AK18" s="18"/>
    </row>
    <row r="19" spans="1:37" s="1" customFormat="1" ht="74.099999999999994" customHeight="1" x14ac:dyDescent="0.2">
      <c r="A19" s="342"/>
      <c r="B19" s="314"/>
      <c r="C19" s="325"/>
      <c r="D19" s="327"/>
      <c r="E19" s="270">
        <v>1</v>
      </c>
      <c r="F19" s="270">
        <v>1</v>
      </c>
      <c r="G19" s="282" t="s">
        <v>63</v>
      </c>
      <c r="H19" s="282" t="s">
        <v>68</v>
      </c>
      <c r="I19" s="282" t="s">
        <v>68</v>
      </c>
      <c r="J19" s="270">
        <v>1</v>
      </c>
      <c r="K19" s="387">
        <v>1</v>
      </c>
      <c r="L19" s="252"/>
      <c r="M19" s="259"/>
      <c r="N19" s="259"/>
      <c r="O19" s="207" t="s">
        <v>69</v>
      </c>
      <c r="P19" s="198">
        <v>4</v>
      </c>
      <c r="Q19" s="198">
        <v>3</v>
      </c>
      <c r="R19" s="198">
        <v>3</v>
      </c>
      <c r="S19" s="196">
        <f t="shared" si="1"/>
        <v>1</v>
      </c>
      <c r="T19" s="101" t="s">
        <v>342</v>
      </c>
      <c r="U19" s="218" t="s">
        <v>191</v>
      </c>
      <c r="V19" s="30">
        <f>118800000</f>
        <v>118800000</v>
      </c>
      <c r="W19" s="106">
        <f>3500000*6+3500000*6+3200000*6</f>
        <v>61200000</v>
      </c>
      <c r="X19" s="201">
        <f t="shared" si="0"/>
        <v>0.51515151515151514</v>
      </c>
      <c r="Y19" s="134" t="s">
        <v>380</v>
      </c>
      <c r="Z19" s="134" t="s">
        <v>381</v>
      </c>
      <c r="AA19" s="124" t="s">
        <v>372</v>
      </c>
      <c r="AB19" s="284" t="s">
        <v>41</v>
      </c>
      <c r="AC19" s="69"/>
      <c r="AE19" s="22"/>
      <c r="AF19" s="22"/>
      <c r="AG19" s="22"/>
      <c r="AH19" s="22"/>
      <c r="AI19" s="18"/>
      <c r="AJ19" s="18"/>
      <c r="AK19" s="18"/>
    </row>
    <row r="20" spans="1:37" s="1" customFormat="1" ht="323.10000000000002" customHeight="1" x14ac:dyDescent="0.2">
      <c r="A20" s="342"/>
      <c r="B20" s="314"/>
      <c r="C20" s="325"/>
      <c r="D20" s="327"/>
      <c r="E20" s="380"/>
      <c r="F20" s="380"/>
      <c r="G20" s="332"/>
      <c r="H20" s="332"/>
      <c r="I20" s="332"/>
      <c r="J20" s="380"/>
      <c r="K20" s="388"/>
      <c r="L20" s="252"/>
      <c r="M20" s="259"/>
      <c r="N20" s="259"/>
      <c r="O20" s="207" t="s">
        <v>70</v>
      </c>
      <c r="P20" s="198">
        <v>12</v>
      </c>
      <c r="Q20" s="198">
        <v>12</v>
      </c>
      <c r="R20" s="198">
        <v>4</v>
      </c>
      <c r="S20" s="196">
        <f t="shared" si="1"/>
        <v>0.33333333333333331</v>
      </c>
      <c r="T20" s="101" t="s">
        <v>343</v>
      </c>
      <c r="U20" s="218" t="s">
        <v>191</v>
      </c>
      <c r="V20" s="30">
        <f>8952741178-550000000+60</f>
        <v>8402741238</v>
      </c>
      <c r="W20" s="106">
        <f>7092729506.6-W22</f>
        <v>4226847495.6000004</v>
      </c>
      <c r="X20" s="201">
        <f t="shared" si="0"/>
        <v>0.50303197205273742</v>
      </c>
      <c r="Y20" s="134" t="s">
        <v>380</v>
      </c>
      <c r="Z20" s="134" t="s">
        <v>381</v>
      </c>
      <c r="AA20" s="125" t="s">
        <v>373</v>
      </c>
      <c r="AB20" s="284"/>
      <c r="AC20" s="22"/>
      <c r="AE20" s="22"/>
      <c r="AF20" s="22"/>
      <c r="AG20" s="22"/>
      <c r="AH20" s="22"/>
      <c r="AI20" s="18"/>
      <c r="AJ20" s="18"/>
      <c r="AK20" s="18"/>
    </row>
    <row r="21" spans="1:37" s="1" customFormat="1" ht="76.5" customHeight="1" x14ac:dyDescent="0.2">
      <c r="A21" s="342"/>
      <c r="B21" s="314"/>
      <c r="C21" s="325"/>
      <c r="D21" s="327"/>
      <c r="E21" s="380"/>
      <c r="F21" s="380"/>
      <c r="G21" s="332"/>
      <c r="H21" s="332"/>
      <c r="I21" s="332"/>
      <c r="J21" s="380"/>
      <c r="K21" s="388"/>
      <c r="L21" s="252"/>
      <c r="M21" s="259"/>
      <c r="N21" s="259"/>
      <c r="O21" s="208" t="s">
        <v>71</v>
      </c>
      <c r="P21" s="198">
        <v>1</v>
      </c>
      <c r="Q21" s="198">
        <v>1</v>
      </c>
      <c r="R21" s="198">
        <v>1</v>
      </c>
      <c r="S21" s="196">
        <f t="shared" si="1"/>
        <v>1</v>
      </c>
      <c r="T21" s="101" t="s">
        <v>342</v>
      </c>
      <c r="U21" s="218" t="s">
        <v>191</v>
      </c>
      <c r="V21" s="102">
        <v>13200000</v>
      </c>
      <c r="W21" s="104">
        <v>13200000</v>
      </c>
      <c r="X21" s="201">
        <f t="shared" si="0"/>
        <v>1</v>
      </c>
      <c r="Y21" s="134" t="s">
        <v>380</v>
      </c>
      <c r="Z21" s="134" t="s">
        <v>381</v>
      </c>
      <c r="AA21" s="124" t="s">
        <v>374</v>
      </c>
      <c r="AB21" s="284"/>
      <c r="AC21" s="69"/>
      <c r="AE21" s="68"/>
      <c r="AF21" s="23"/>
      <c r="AG21" s="22"/>
      <c r="AH21" s="22"/>
      <c r="AI21" s="18"/>
      <c r="AJ21" s="18"/>
      <c r="AK21" s="18"/>
    </row>
    <row r="22" spans="1:37" s="1" customFormat="1" ht="248.1" customHeight="1" x14ac:dyDescent="0.2">
      <c r="A22" s="342"/>
      <c r="B22" s="314"/>
      <c r="C22" s="325"/>
      <c r="D22" s="327"/>
      <c r="E22" s="380"/>
      <c r="F22" s="380"/>
      <c r="G22" s="332"/>
      <c r="H22" s="332"/>
      <c r="I22" s="332"/>
      <c r="J22" s="380"/>
      <c r="K22" s="388"/>
      <c r="L22" s="252"/>
      <c r="M22" s="259"/>
      <c r="N22" s="259"/>
      <c r="O22" s="207" t="s">
        <v>72</v>
      </c>
      <c r="P22" s="198">
        <v>12</v>
      </c>
      <c r="Q22" s="198">
        <v>12</v>
      </c>
      <c r="R22" s="198">
        <v>5</v>
      </c>
      <c r="S22" s="196">
        <f t="shared" si="1"/>
        <v>0.41666666666666669</v>
      </c>
      <c r="T22" s="218" t="s">
        <v>221</v>
      </c>
      <c r="U22" s="218" t="s">
        <v>191</v>
      </c>
      <c r="V22" s="31">
        <v>4920000000</v>
      </c>
      <c r="W22" s="105">
        <v>2865882011</v>
      </c>
      <c r="X22" s="201">
        <f t="shared" si="0"/>
        <v>0.58249634369918701</v>
      </c>
      <c r="Y22" s="134" t="s">
        <v>380</v>
      </c>
      <c r="Z22" s="134" t="s">
        <v>381</v>
      </c>
      <c r="AA22" s="126" t="s">
        <v>456</v>
      </c>
      <c r="AB22" s="284"/>
      <c r="AC22" s="22"/>
      <c r="AE22" s="22"/>
      <c r="AF22" s="22"/>
      <c r="AG22" s="22"/>
      <c r="AH22" s="22"/>
      <c r="AI22" s="18"/>
      <c r="AJ22" s="18"/>
      <c r="AK22" s="18"/>
    </row>
    <row r="23" spans="1:37" s="1" customFormat="1" ht="80.099999999999994" customHeight="1" x14ac:dyDescent="0.2">
      <c r="A23" s="317"/>
      <c r="B23" s="315"/>
      <c r="C23" s="281"/>
      <c r="D23" s="251"/>
      <c r="E23" s="223">
        <v>0</v>
      </c>
      <c r="F23" s="17">
        <v>3.3300000000000003E-2</v>
      </c>
      <c r="G23" s="80" t="s">
        <v>63</v>
      </c>
      <c r="H23" s="207" t="s">
        <v>73</v>
      </c>
      <c r="I23" s="207" t="s">
        <v>73</v>
      </c>
      <c r="J23" s="44">
        <v>0</v>
      </c>
      <c r="K23" s="61" t="s">
        <v>74</v>
      </c>
      <c r="L23" s="252"/>
      <c r="M23" s="259"/>
      <c r="N23" s="259"/>
      <c r="O23" s="228" t="s">
        <v>455</v>
      </c>
      <c r="P23" s="198">
        <v>0</v>
      </c>
      <c r="Q23" s="198">
        <v>3.33</v>
      </c>
      <c r="R23" s="198">
        <v>0.05</v>
      </c>
      <c r="S23" s="196">
        <f t="shared" si="1"/>
        <v>1.5015015015015015E-2</v>
      </c>
      <c r="T23" s="199" t="s">
        <v>319</v>
      </c>
      <c r="U23" s="199" t="s">
        <v>191</v>
      </c>
      <c r="V23" s="102">
        <v>550000000</v>
      </c>
      <c r="W23" s="107">
        <v>0</v>
      </c>
      <c r="X23" s="201">
        <f t="shared" si="0"/>
        <v>0</v>
      </c>
      <c r="Y23" s="134" t="s">
        <v>380</v>
      </c>
      <c r="Z23" s="134" t="s">
        <v>381</v>
      </c>
      <c r="AA23" s="124" t="s">
        <v>375</v>
      </c>
      <c r="AB23" s="284"/>
      <c r="AC23" s="22"/>
      <c r="AE23" s="22"/>
      <c r="AF23" s="22"/>
      <c r="AG23" s="22"/>
      <c r="AH23" s="22"/>
      <c r="AI23" s="18"/>
      <c r="AJ23" s="18"/>
      <c r="AK23" s="18"/>
    </row>
    <row r="24" spans="1:37" s="1" customFormat="1" ht="80.099999999999994" customHeight="1" x14ac:dyDescent="0.2">
      <c r="A24" s="392" t="s">
        <v>60</v>
      </c>
      <c r="B24" s="389" t="s">
        <v>76</v>
      </c>
      <c r="C24" s="280" t="s">
        <v>77</v>
      </c>
      <c r="D24" s="211" t="s">
        <v>78</v>
      </c>
      <c r="E24" s="213">
        <v>1</v>
      </c>
      <c r="F24" s="130">
        <v>1</v>
      </c>
      <c r="G24" s="211" t="s">
        <v>79</v>
      </c>
      <c r="H24" s="128" t="s">
        <v>377</v>
      </c>
      <c r="I24" s="128" t="s">
        <v>377</v>
      </c>
      <c r="J24" s="215">
        <v>1</v>
      </c>
      <c r="K24" s="129">
        <v>1</v>
      </c>
      <c r="L24" s="295">
        <v>2020630010109</v>
      </c>
      <c r="M24" s="428" t="s">
        <v>81</v>
      </c>
      <c r="N24" s="428" t="s">
        <v>223</v>
      </c>
      <c r="O24" s="127" t="s">
        <v>378</v>
      </c>
      <c r="P24" s="131">
        <v>4</v>
      </c>
      <c r="Q24" s="131" t="s">
        <v>59</v>
      </c>
      <c r="R24" s="192" t="s">
        <v>59</v>
      </c>
      <c r="S24" s="196">
        <v>1</v>
      </c>
      <c r="T24" s="211" t="s">
        <v>59</v>
      </c>
      <c r="U24" s="132" t="s">
        <v>59</v>
      </c>
      <c r="V24" s="132" t="s">
        <v>59</v>
      </c>
      <c r="W24" s="133" t="s">
        <v>379</v>
      </c>
      <c r="X24" s="201"/>
      <c r="Y24" s="134" t="s">
        <v>380</v>
      </c>
      <c r="Z24" s="134" t="s">
        <v>381</v>
      </c>
      <c r="AA24" s="135" t="s">
        <v>382</v>
      </c>
      <c r="AB24" s="421" t="s">
        <v>41</v>
      </c>
      <c r="AC24" s="22"/>
      <c r="AE24" s="22"/>
      <c r="AF24" s="22"/>
      <c r="AG24" s="22"/>
      <c r="AH24" s="22"/>
      <c r="AI24" s="18"/>
      <c r="AJ24" s="18"/>
      <c r="AK24" s="18"/>
    </row>
    <row r="25" spans="1:37" s="1" customFormat="1" ht="66.75" customHeight="1" x14ac:dyDescent="0.2">
      <c r="A25" s="393"/>
      <c r="B25" s="390"/>
      <c r="C25" s="325"/>
      <c r="D25" s="250" t="s">
        <v>78</v>
      </c>
      <c r="E25" s="280">
        <v>1</v>
      </c>
      <c r="F25" s="280">
        <v>1</v>
      </c>
      <c r="G25" s="250" t="s">
        <v>79</v>
      </c>
      <c r="H25" s="282" t="s">
        <v>80</v>
      </c>
      <c r="I25" s="282" t="s">
        <v>80</v>
      </c>
      <c r="J25" s="318">
        <v>1</v>
      </c>
      <c r="K25" s="273">
        <v>1</v>
      </c>
      <c r="L25" s="296"/>
      <c r="M25" s="429"/>
      <c r="N25" s="429"/>
      <c r="O25" s="226" t="s">
        <v>82</v>
      </c>
      <c r="P25" s="192">
        <v>6</v>
      </c>
      <c r="Q25" s="192">
        <v>0</v>
      </c>
      <c r="R25" s="192">
        <v>0</v>
      </c>
      <c r="S25" s="197">
        <v>1</v>
      </c>
      <c r="T25" s="118" t="s">
        <v>349</v>
      </c>
      <c r="U25" s="226" t="s">
        <v>256</v>
      </c>
      <c r="V25" s="119">
        <v>100000000</v>
      </c>
      <c r="W25" s="109">
        <v>0</v>
      </c>
      <c r="X25" s="201"/>
      <c r="Y25" s="134" t="s">
        <v>380</v>
      </c>
      <c r="Z25" s="134" t="s">
        <v>381</v>
      </c>
      <c r="AA25" s="190" t="s">
        <v>457</v>
      </c>
      <c r="AB25" s="422"/>
      <c r="AC25" s="22"/>
      <c r="AE25" s="22"/>
      <c r="AF25" s="22"/>
      <c r="AG25" s="22"/>
      <c r="AH25" s="22"/>
      <c r="AI25" s="18"/>
      <c r="AJ25" s="18"/>
      <c r="AK25" s="18"/>
    </row>
    <row r="26" spans="1:37" s="1" customFormat="1" ht="51.75" customHeight="1" x14ac:dyDescent="0.2">
      <c r="A26" s="393"/>
      <c r="B26" s="390"/>
      <c r="C26" s="325"/>
      <c r="D26" s="327"/>
      <c r="E26" s="325"/>
      <c r="F26" s="325"/>
      <c r="G26" s="327"/>
      <c r="H26" s="332"/>
      <c r="I26" s="332"/>
      <c r="J26" s="343"/>
      <c r="K26" s="274"/>
      <c r="L26" s="296"/>
      <c r="M26" s="429"/>
      <c r="N26" s="429"/>
      <c r="O26" s="406" t="s">
        <v>83</v>
      </c>
      <c r="P26" s="260">
        <v>2</v>
      </c>
      <c r="Q26" s="260">
        <v>6</v>
      </c>
      <c r="R26" s="260">
        <v>6</v>
      </c>
      <c r="S26" s="288">
        <f t="shared" si="1"/>
        <v>1</v>
      </c>
      <c r="T26" s="110" t="s">
        <v>348</v>
      </c>
      <c r="U26" s="199" t="s">
        <v>256</v>
      </c>
      <c r="V26" s="32">
        <f>2800000*6+2800000*6+3000000*6+3000000*6+3200000*6+3500000*6</f>
        <v>109800000</v>
      </c>
      <c r="W26" s="108">
        <f>24000000+21000000+18000000</f>
        <v>63000000</v>
      </c>
      <c r="X26" s="201">
        <f t="shared" si="0"/>
        <v>0.57377049180327866</v>
      </c>
      <c r="Y26" s="134" t="s">
        <v>380</v>
      </c>
      <c r="Z26" s="134" t="s">
        <v>381</v>
      </c>
      <c r="AA26" s="408" t="s">
        <v>383</v>
      </c>
      <c r="AB26" s="422"/>
      <c r="AC26" s="69"/>
      <c r="AE26" s="23"/>
      <c r="AF26" s="23"/>
      <c r="AG26" s="71"/>
      <c r="AH26" s="23"/>
      <c r="AI26" s="18"/>
      <c r="AJ26" s="18"/>
      <c r="AK26" s="18"/>
    </row>
    <row r="27" spans="1:37" s="1" customFormat="1" ht="75.75" customHeight="1" x14ac:dyDescent="0.2">
      <c r="A27" s="393"/>
      <c r="B27" s="390"/>
      <c r="C27" s="325"/>
      <c r="D27" s="327"/>
      <c r="E27" s="325"/>
      <c r="F27" s="325"/>
      <c r="G27" s="327"/>
      <c r="H27" s="332"/>
      <c r="I27" s="332"/>
      <c r="J27" s="343"/>
      <c r="K27" s="274"/>
      <c r="L27" s="296"/>
      <c r="M27" s="429"/>
      <c r="N27" s="429"/>
      <c r="O27" s="406"/>
      <c r="P27" s="260"/>
      <c r="Q27" s="260"/>
      <c r="R27" s="260"/>
      <c r="S27" s="288"/>
      <c r="T27" s="199" t="s">
        <v>367</v>
      </c>
      <c r="U27" s="199" t="s">
        <v>302</v>
      </c>
      <c r="V27" s="32">
        <v>131400000</v>
      </c>
      <c r="W27" s="108">
        <f>21000000+18000000+12000000</f>
        <v>51000000</v>
      </c>
      <c r="X27" s="201">
        <f t="shared" si="0"/>
        <v>0.38812785388127852</v>
      </c>
      <c r="Y27" s="134" t="s">
        <v>380</v>
      </c>
      <c r="Z27" s="134" t="s">
        <v>381</v>
      </c>
      <c r="AA27" s="409"/>
      <c r="AB27" s="422"/>
      <c r="AC27" s="69"/>
      <c r="AE27" s="23"/>
      <c r="AF27" s="23"/>
      <c r="AG27" s="71"/>
      <c r="AH27" s="23"/>
      <c r="AI27" s="18"/>
      <c r="AJ27" s="18"/>
      <c r="AK27" s="18"/>
    </row>
    <row r="28" spans="1:37" s="1" customFormat="1" ht="44.45" customHeight="1" x14ac:dyDescent="0.2">
      <c r="A28" s="393"/>
      <c r="B28" s="390"/>
      <c r="C28" s="325"/>
      <c r="D28" s="327"/>
      <c r="E28" s="325"/>
      <c r="F28" s="325"/>
      <c r="G28" s="327"/>
      <c r="H28" s="332"/>
      <c r="I28" s="332"/>
      <c r="J28" s="343"/>
      <c r="K28" s="274"/>
      <c r="L28" s="296"/>
      <c r="M28" s="429"/>
      <c r="N28" s="429"/>
      <c r="O28" s="407" t="s">
        <v>84</v>
      </c>
      <c r="P28" s="260">
        <v>2</v>
      </c>
      <c r="Q28" s="260">
        <v>4</v>
      </c>
      <c r="R28" s="260">
        <v>4</v>
      </c>
      <c r="S28" s="288">
        <f t="shared" si="1"/>
        <v>1</v>
      </c>
      <c r="T28" s="110" t="s">
        <v>348</v>
      </c>
      <c r="U28" s="199" t="s">
        <v>283</v>
      </c>
      <c r="V28" s="32">
        <f>3500000*6+3500000*6+2800000*6+2800000*6</f>
        <v>75600000</v>
      </c>
      <c r="W28" s="108">
        <f>3500000*6+3500000*6+2800000*6+2800000*6</f>
        <v>75600000</v>
      </c>
      <c r="X28" s="201">
        <f t="shared" si="0"/>
        <v>1</v>
      </c>
      <c r="Y28" s="134" t="s">
        <v>380</v>
      </c>
      <c r="Z28" s="134" t="s">
        <v>381</v>
      </c>
      <c r="AA28" s="408" t="s">
        <v>384</v>
      </c>
      <c r="AB28" s="422"/>
      <c r="AC28" s="69"/>
      <c r="AE28" s="22"/>
      <c r="AF28" s="22"/>
      <c r="AG28" s="22"/>
      <c r="AH28" s="22"/>
      <c r="AI28" s="18"/>
      <c r="AJ28" s="18"/>
      <c r="AK28" s="18"/>
    </row>
    <row r="29" spans="1:37" s="1" customFormat="1" ht="93" customHeight="1" x14ac:dyDescent="0.2">
      <c r="A29" s="393"/>
      <c r="B29" s="390"/>
      <c r="C29" s="325"/>
      <c r="D29" s="327"/>
      <c r="E29" s="325"/>
      <c r="F29" s="325"/>
      <c r="G29" s="327"/>
      <c r="H29" s="332"/>
      <c r="I29" s="332"/>
      <c r="J29" s="343"/>
      <c r="K29" s="274"/>
      <c r="L29" s="296"/>
      <c r="M29" s="429"/>
      <c r="N29" s="429"/>
      <c r="O29" s="407"/>
      <c r="P29" s="260"/>
      <c r="Q29" s="260"/>
      <c r="R29" s="260"/>
      <c r="S29" s="288"/>
      <c r="T29" s="199" t="s">
        <v>367</v>
      </c>
      <c r="U29" s="199" t="s">
        <v>279</v>
      </c>
      <c r="V29" s="32">
        <v>50000000</v>
      </c>
      <c r="W29" s="108">
        <v>0</v>
      </c>
      <c r="X29" s="201">
        <f t="shared" si="0"/>
        <v>0</v>
      </c>
      <c r="Y29" s="134" t="s">
        <v>380</v>
      </c>
      <c r="Z29" s="134" t="s">
        <v>381</v>
      </c>
      <c r="AA29" s="409"/>
      <c r="AB29" s="422"/>
      <c r="AC29" s="69"/>
      <c r="AE29" s="22"/>
      <c r="AF29" s="22"/>
      <c r="AG29" s="22"/>
      <c r="AH29" s="22"/>
      <c r="AI29" s="18"/>
      <c r="AJ29" s="18"/>
      <c r="AK29" s="18"/>
    </row>
    <row r="30" spans="1:37" s="1" customFormat="1" ht="78" customHeight="1" x14ac:dyDescent="0.2">
      <c r="A30" s="393"/>
      <c r="B30" s="390"/>
      <c r="C30" s="325"/>
      <c r="D30" s="327"/>
      <c r="E30" s="325"/>
      <c r="F30" s="325"/>
      <c r="G30" s="327"/>
      <c r="H30" s="332"/>
      <c r="I30" s="332"/>
      <c r="J30" s="343"/>
      <c r="K30" s="274"/>
      <c r="L30" s="296"/>
      <c r="M30" s="429"/>
      <c r="N30" s="429"/>
      <c r="O30" s="407" t="s">
        <v>85</v>
      </c>
      <c r="P30" s="260">
        <v>1</v>
      </c>
      <c r="Q30" s="260">
        <v>8</v>
      </c>
      <c r="R30" s="431">
        <v>8</v>
      </c>
      <c r="S30" s="288">
        <f t="shared" si="1"/>
        <v>1</v>
      </c>
      <c r="T30" s="110" t="s">
        <v>348</v>
      </c>
      <c r="U30" s="199" t="s">
        <v>283</v>
      </c>
      <c r="V30" s="32">
        <f>1700000*6+1700000*6+2200000*6+2200000*6+2200000*6+1900000*6+1900000*6+2200000*6</f>
        <v>96000000</v>
      </c>
      <c r="W30" s="108">
        <f>13200000+11400000+10200000+13200000+13200000+14400000+10200000</f>
        <v>85800000</v>
      </c>
      <c r="X30" s="201">
        <f t="shared" si="0"/>
        <v>0.89375000000000004</v>
      </c>
      <c r="Y30" s="134" t="s">
        <v>380</v>
      </c>
      <c r="Z30" s="134" t="s">
        <v>381</v>
      </c>
      <c r="AA30" s="408" t="s">
        <v>385</v>
      </c>
      <c r="AB30" s="422"/>
      <c r="AC30" s="69"/>
      <c r="AE30" s="72"/>
      <c r="AF30" s="22"/>
      <c r="AG30" s="22"/>
      <c r="AH30" s="22"/>
      <c r="AI30" s="18"/>
      <c r="AJ30" s="18"/>
      <c r="AK30" s="18"/>
    </row>
    <row r="31" spans="1:37" s="1" customFormat="1" ht="63.6" customHeight="1" x14ac:dyDescent="0.2">
      <c r="A31" s="393"/>
      <c r="B31" s="390"/>
      <c r="C31" s="325"/>
      <c r="D31" s="327"/>
      <c r="E31" s="325"/>
      <c r="F31" s="325"/>
      <c r="G31" s="327"/>
      <c r="H31" s="332"/>
      <c r="I31" s="332"/>
      <c r="J31" s="343"/>
      <c r="K31" s="274"/>
      <c r="L31" s="296"/>
      <c r="M31" s="429"/>
      <c r="N31" s="429"/>
      <c r="O31" s="407"/>
      <c r="P31" s="260"/>
      <c r="Q31" s="260"/>
      <c r="R31" s="260"/>
      <c r="S31" s="288"/>
      <c r="T31" s="199" t="s">
        <v>367</v>
      </c>
      <c r="U31" s="199" t="s">
        <v>279</v>
      </c>
      <c r="V31" s="32">
        <v>57400000</v>
      </c>
      <c r="W31" s="108">
        <f>13200000+13200000+7600000+10200000+13200000</f>
        <v>57400000</v>
      </c>
      <c r="X31" s="201">
        <f t="shared" si="0"/>
        <v>1</v>
      </c>
      <c r="Y31" s="134" t="s">
        <v>380</v>
      </c>
      <c r="Z31" s="134" t="s">
        <v>381</v>
      </c>
      <c r="AA31" s="409"/>
      <c r="AB31" s="422"/>
      <c r="AC31" s="69"/>
      <c r="AE31" s="72"/>
      <c r="AF31" s="22"/>
      <c r="AG31" s="22"/>
      <c r="AH31" s="22"/>
      <c r="AI31" s="18"/>
      <c r="AJ31" s="18"/>
      <c r="AK31" s="18"/>
    </row>
    <row r="32" spans="1:37" s="1" customFormat="1" ht="95.45" customHeight="1" x14ac:dyDescent="0.2">
      <c r="A32" s="394"/>
      <c r="B32" s="391"/>
      <c r="C32" s="281"/>
      <c r="D32" s="251"/>
      <c r="E32" s="281"/>
      <c r="F32" s="281"/>
      <c r="G32" s="251"/>
      <c r="H32" s="283"/>
      <c r="I32" s="283"/>
      <c r="J32" s="319"/>
      <c r="K32" s="275"/>
      <c r="L32" s="296"/>
      <c r="M32" s="429"/>
      <c r="N32" s="429"/>
      <c r="O32" s="208" t="s">
        <v>254</v>
      </c>
      <c r="P32" s="198">
        <v>0</v>
      </c>
      <c r="Q32" s="198">
        <v>2</v>
      </c>
      <c r="R32" s="198">
        <v>0</v>
      </c>
      <c r="S32" s="196">
        <f t="shared" si="1"/>
        <v>0</v>
      </c>
      <c r="T32" s="110" t="s">
        <v>348</v>
      </c>
      <c r="U32" s="199" t="s">
        <v>283</v>
      </c>
      <c r="V32" s="32">
        <v>42600000</v>
      </c>
      <c r="W32" s="108">
        <v>0</v>
      </c>
      <c r="X32" s="201">
        <f t="shared" si="0"/>
        <v>0</v>
      </c>
      <c r="Y32" s="134" t="s">
        <v>380</v>
      </c>
      <c r="Z32" s="134" t="s">
        <v>381</v>
      </c>
      <c r="AA32" s="136" t="s">
        <v>386</v>
      </c>
      <c r="AB32" s="423"/>
      <c r="AC32" s="69"/>
      <c r="AE32" s="22"/>
      <c r="AF32" s="22"/>
      <c r="AG32" s="22"/>
      <c r="AH32" s="22"/>
      <c r="AI32" s="18"/>
      <c r="AJ32" s="18"/>
      <c r="AK32" s="18"/>
    </row>
    <row r="33" spans="1:37" s="1" customFormat="1" ht="61.5" customHeight="1" x14ac:dyDescent="0.2">
      <c r="A33" s="220" t="s">
        <v>60</v>
      </c>
      <c r="B33" s="212" t="s">
        <v>76</v>
      </c>
      <c r="C33" s="213" t="s">
        <v>77</v>
      </c>
      <c r="D33" s="211" t="s">
        <v>78</v>
      </c>
      <c r="E33" s="219">
        <v>0</v>
      </c>
      <c r="F33" s="219">
        <v>1</v>
      </c>
      <c r="G33" s="210" t="s">
        <v>79</v>
      </c>
      <c r="H33" s="222" t="s">
        <v>86</v>
      </c>
      <c r="I33" s="210" t="s">
        <v>87</v>
      </c>
      <c r="J33" s="219">
        <v>0</v>
      </c>
      <c r="K33" s="89">
        <v>1</v>
      </c>
      <c r="L33" s="296"/>
      <c r="M33" s="429"/>
      <c r="N33" s="429"/>
      <c r="O33" s="226" t="s">
        <v>88</v>
      </c>
      <c r="P33" s="192">
        <v>0</v>
      </c>
      <c r="Q33" s="192">
        <v>2</v>
      </c>
      <c r="R33" s="192">
        <v>0.3</v>
      </c>
      <c r="S33" s="197">
        <f t="shared" si="1"/>
        <v>0.15</v>
      </c>
      <c r="T33" s="118" t="s">
        <v>352</v>
      </c>
      <c r="U33" s="226" t="s">
        <v>287</v>
      </c>
      <c r="V33" s="119">
        <v>24530620062</v>
      </c>
      <c r="W33" s="109">
        <v>0</v>
      </c>
      <c r="X33" s="201">
        <f t="shared" si="0"/>
        <v>0</v>
      </c>
      <c r="Y33" s="134" t="s">
        <v>380</v>
      </c>
      <c r="Z33" s="134" t="s">
        <v>381</v>
      </c>
      <c r="AA33" s="135" t="s">
        <v>387</v>
      </c>
      <c r="AB33" s="225" t="s">
        <v>41</v>
      </c>
      <c r="AC33" s="22"/>
      <c r="AE33" s="5"/>
      <c r="AF33" s="22"/>
      <c r="AG33" s="22"/>
      <c r="AH33" s="22"/>
      <c r="AI33" s="18"/>
      <c r="AJ33" s="18"/>
      <c r="AK33" s="18"/>
    </row>
    <row r="34" spans="1:37" s="1" customFormat="1" ht="71.45" customHeight="1" x14ac:dyDescent="0.2">
      <c r="A34" s="220" t="s">
        <v>60</v>
      </c>
      <c r="B34" s="212" t="s">
        <v>76</v>
      </c>
      <c r="C34" s="213" t="s">
        <v>77</v>
      </c>
      <c r="D34" s="211" t="s">
        <v>78</v>
      </c>
      <c r="E34" s="215">
        <v>15500</v>
      </c>
      <c r="F34" s="215" t="s">
        <v>90</v>
      </c>
      <c r="G34" s="90" t="s">
        <v>79</v>
      </c>
      <c r="H34" s="91" t="s">
        <v>91</v>
      </c>
      <c r="I34" s="90" t="s">
        <v>92</v>
      </c>
      <c r="J34" s="215">
        <v>15500</v>
      </c>
      <c r="K34" s="81" t="s">
        <v>90</v>
      </c>
      <c r="L34" s="296"/>
      <c r="M34" s="429"/>
      <c r="N34" s="429"/>
      <c r="O34" s="199" t="s">
        <v>93</v>
      </c>
      <c r="P34" s="198" t="s">
        <v>94</v>
      </c>
      <c r="Q34" s="198" t="s">
        <v>59</v>
      </c>
      <c r="R34" s="198">
        <v>0</v>
      </c>
      <c r="S34" s="196">
        <v>0</v>
      </c>
      <c r="T34" s="199" t="s">
        <v>59</v>
      </c>
      <c r="U34" s="199" t="s">
        <v>59</v>
      </c>
      <c r="V34" s="32">
        <v>0</v>
      </c>
      <c r="W34" s="120">
        <v>0</v>
      </c>
      <c r="X34" s="201" t="e">
        <f t="shared" si="0"/>
        <v>#DIV/0!</v>
      </c>
      <c r="Y34" s="134" t="s">
        <v>380</v>
      </c>
      <c r="Z34" s="134" t="s">
        <v>381</v>
      </c>
      <c r="AA34" s="190" t="s">
        <v>388</v>
      </c>
      <c r="AB34" s="206" t="s">
        <v>41</v>
      </c>
      <c r="AC34" s="22"/>
      <c r="AE34" s="22"/>
      <c r="AF34" s="22"/>
      <c r="AG34" s="22"/>
      <c r="AH34" s="22"/>
      <c r="AI34" s="18"/>
      <c r="AJ34" s="18"/>
      <c r="AK34" s="18"/>
    </row>
    <row r="35" spans="1:37" s="18" customFormat="1" ht="94.5" customHeight="1" x14ac:dyDescent="0.2">
      <c r="A35" s="54" t="s">
        <v>60</v>
      </c>
      <c r="B35" s="46" t="s">
        <v>76</v>
      </c>
      <c r="C35" s="223" t="s">
        <v>77</v>
      </c>
      <c r="D35" s="80" t="s">
        <v>224</v>
      </c>
      <c r="E35" s="44">
        <v>0</v>
      </c>
      <c r="F35" s="44" t="s">
        <v>225</v>
      </c>
      <c r="G35" s="43" t="s">
        <v>79</v>
      </c>
      <c r="H35" s="42" t="s">
        <v>226</v>
      </c>
      <c r="I35" s="43" t="s">
        <v>227</v>
      </c>
      <c r="J35" s="44">
        <v>0</v>
      </c>
      <c r="K35" s="62" t="s">
        <v>225</v>
      </c>
      <c r="L35" s="296"/>
      <c r="M35" s="429"/>
      <c r="N35" s="429"/>
      <c r="O35" s="199" t="s">
        <v>228</v>
      </c>
      <c r="P35" s="198" t="s">
        <v>95</v>
      </c>
      <c r="Q35" s="198" t="s">
        <v>59</v>
      </c>
      <c r="R35" s="198">
        <v>0</v>
      </c>
      <c r="S35" s="196">
        <v>0</v>
      </c>
      <c r="T35" s="207" t="s">
        <v>59</v>
      </c>
      <c r="U35" s="199" t="s">
        <v>59</v>
      </c>
      <c r="V35" s="58">
        <v>0</v>
      </c>
      <c r="W35" s="120">
        <v>0</v>
      </c>
      <c r="X35" s="201" t="e">
        <f t="shared" si="0"/>
        <v>#DIV/0!</v>
      </c>
      <c r="Y35" s="134" t="s">
        <v>380</v>
      </c>
      <c r="Z35" s="134" t="s">
        <v>381</v>
      </c>
      <c r="AA35" s="135" t="s">
        <v>389</v>
      </c>
      <c r="AB35" s="206" t="s">
        <v>41</v>
      </c>
      <c r="AC35" s="22"/>
      <c r="AE35" s="22"/>
      <c r="AF35" s="22"/>
      <c r="AG35" s="22"/>
      <c r="AH35" s="22"/>
    </row>
    <row r="36" spans="1:37" s="1" customFormat="1" ht="93.75" customHeight="1" x14ac:dyDescent="0.2">
      <c r="A36" s="54" t="s">
        <v>60</v>
      </c>
      <c r="B36" s="45" t="s">
        <v>76</v>
      </c>
      <c r="C36" s="223" t="s">
        <v>77</v>
      </c>
      <c r="D36" s="80" t="s">
        <v>78</v>
      </c>
      <c r="E36" s="223">
        <v>0</v>
      </c>
      <c r="F36" s="223" t="s">
        <v>96</v>
      </c>
      <c r="G36" s="80" t="s">
        <v>79</v>
      </c>
      <c r="H36" s="199" t="s">
        <v>89</v>
      </c>
      <c r="I36" s="207" t="s">
        <v>97</v>
      </c>
      <c r="J36" s="44">
        <v>0</v>
      </c>
      <c r="K36" s="62" t="s">
        <v>96</v>
      </c>
      <c r="L36" s="296"/>
      <c r="M36" s="429"/>
      <c r="N36" s="429"/>
      <c r="O36" s="199" t="s">
        <v>229</v>
      </c>
      <c r="P36" s="198" t="s">
        <v>184</v>
      </c>
      <c r="Q36" s="214" t="s">
        <v>59</v>
      </c>
      <c r="R36" s="214">
        <v>0</v>
      </c>
      <c r="S36" s="196">
        <v>0</v>
      </c>
      <c r="T36" s="199" t="s">
        <v>59</v>
      </c>
      <c r="U36" s="199" t="s">
        <v>59</v>
      </c>
      <c r="V36" s="111">
        <v>0</v>
      </c>
      <c r="W36" s="120">
        <v>0</v>
      </c>
      <c r="X36" s="201" t="e">
        <f t="shared" si="0"/>
        <v>#DIV/0!</v>
      </c>
      <c r="Y36" s="134" t="s">
        <v>380</v>
      </c>
      <c r="Z36" s="134" t="s">
        <v>381</v>
      </c>
      <c r="AA36" s="135" t="s">
        <v>389</v>
      </c>
      <c r="AB36" s="206" t="s">
        <v>41</v>
      </c>
      <c r="AC36" s="22"/>
      <c r="AE36" s="73"/>
      <c r="AF36" s="22"/>
      <c r="AG36" s="22"/>
      <c r="AH36" s="22"/>
      <c r="AI36" s="18"/>
      <c r="AJ36" s="18"/>
      <c r="AK36" s="18"/>
    </row>
    <row r="37" spans="1:37" s="1" customFormat="1" ht="138" customHeight="1" x14ac:dyDescent="0.2">
      <c r="A37" s="316" t="s">
        <v>60</v>
      </c>
      <c r="B37" s="278" t="s">
        <v>76</v>
      </c>
      <c r="C37" s="280" t="s">
        <v>77</v>
      </c>
      <c r="D37" s="250" t="s">
        <v>78</v>
      </c>
      <c r="E37" s="261">
        <v>0</v>
      </c>
      <c r="F37" s="261" t="s">
        <v>231</v>
      </c>
      <c r="G37" s="256" t="s">
        <v>232</v>
      </c>
      <c r="H37" s="253" t="s">
        <v>233</v>
      </c>
      <c r="I37" s="256" t="s">
        <v>233</v>
      </c>
      <c r="J37" s="261">
        <v>0</v>
      </c>
      <c r="K37" s="273" t="s">
        <v>231</v>
      </c>
      <c r="L37" s="296"/>
      <c r="M37" s="429"/>
      <c r="N37" s="429"/>
      <c r="O37" s="199" t="s">
        <v>261</v>
      </c>
      <c r="P37" s="198">
        <v>3</v>
      </c>
      <c r="Q37" s="214">
        <v>10</v>
      </c>
      <c r="R37" s="214">
        <v>10</v>
      </c>
      <c r="S37" s="196">
        <f t="shared" si="1"/>
        <v>1</v>
      </c>
      <c r="T37" s="199" t="s">
        <v>277</v>
      </c>
      <c r="U37" s="199" t="s">
        <v>276</v>
      </c>
      <c r="V37" s="111">
        <v>480000000</v>
      </c>
      <c r="W37" s="120">
        <f>21000000+21000000+27000000+27000000+18000000+16800000+12000000+18000000+16000000+78540000+11200000+27000000+18000000+19200000+18000000+19200000+48000000+19200000+18000000+16800000+18000000-7940000-15000000</f>
        <v>465000000</v>
      </c>
      <c r="X37" s="201">
        <f t="shared" si="0"/>
        <v>0.96875</v>
      </c>
      <c r="Y37" s="134" t="s">
        <v>380</v>
      </c>
      <c r="Z37" s="134" t="s">
        <v>381</v>
      </c>
      <c r="AA37" s="135" t="s">
        <v>390</v>
      </c>
      <c r="AB37" s="284" t="s">
        <v>41</v>
      </c>
      <c r="AC37" s="22"/>
      <c r="AE37" s="73"/>
      <c r="AF37" s="22"/>
      <c r="AG37" s="22"/>
      <c r="AH37" s="22"/>
      <c r="AI37" s="18"/>
      <c r="AJ37" s="18"/>
      <c r="AK37" s="18"/>
    </row>
    <row r="38" spans="1:37" s="1" customFormat="1" ht="66.75" customHeight="1" x14ac:dyDescent="0.2">
      <c r="A38" s="342"/>
      <c r="B38" s="308"/>
      <c r="C38" s="325"/>
      <c r="D38" s="327"/>
      <c r="E38" s="263"/>
      <c r="F38" s="263"/>
      <c r="G38" s="257"/>
      <c r="H38" s="254"/>
      <c r="I38" s="257"/>
      <c r="J38" s="263"/>
      <c r="K38" s="274"/>
      <c r="L38" s="296"/>
      <c r="M38" s="429"/>
      <c r="N38" s="429"/>
      <c r="O38" s="207" t="s">
        <v>285</v>
      </c>
      <c r="P38" s="57">
        <v>0</v>
      </c>
      <c r="Q38" s="198">
        <v>2</v>
      </c>
      <c r="R38" s="198">
        <v>1</v>
      </c>
      <c r="S38" s="196">
        <f t="shared" si="1"/>
        <v>0.5</v>
      </c>
      <c r="T38" s="110" t="s">
        <v>357</v>
      </c>
      <c r="U38" s="199" t="s">
        <v>276</v>
      </c>
      <c r="V38" s="112">
        <v>140000000</v>
      </c>
      <c r="W38" s="113">
        <f>114337266</f>
        <v>114337266</v>
      </c>
      <c r="X38" s="201">
        <f t="shared" si="0"/>
        <v>0.81669475714285711</v>
      </c>
      <c r="Y38" s="134" t="s">
        <v>380</v>
      </c>
      <c r="Z38" s="134" t="s">
        <v>381</v>
      </c>
      <c r="AA38" s="190" t="s">
        <v>458</v>
      </c>
      <c r="AB38" s="284"/>
      <c r="AC38" s="23"/>
      <c r="AE38" s="22"/>
      <c r="AF38" s="22"/>
      <c r="AG38" s="22"/>
      <c r="AH38" s="22"/>
      <c r="AI38" s="18"/>
      <c r="AJ38" s="18"/>
      <c r="AK38" s="18"/>
    </row>
    <row r="39" spans="1:37" s="1" customFormat="1" ht="97.5" customHeight="1" x14ac:dyDescent="0.2">
      <c r="A39" s="342"/>
      <c r="B39" s="308"/>
      <c r="C39" s="325"/>
      <c r="D39" s="327"/>
      <c r="E39" s="263"/>
      <c r="F39" s="263"/>
      <c r="G39" s="257"/>
      <c r="H39" s="254"/>
      <c r="I39" s="257"/>
      <c r="J39" s="263"/>
      <c r="K39" s="274"/>
      <c r="L39" s="296"/>
      <c r="M39" s="429"/>
      <c r="N39" s="429"/>
      <c r="O39" s="414" t="s">
        <v>265</v>
      </c>
      <c r="P39" s="260">
        <v>450</v>
      </c>
      <c r="Q39" s="260">
        <v>5207</v>
      </c>
      <c r="R39" s="260">
        <v>0</v>
      </c>
      <c r="S39" s="288">
        <f t="shared" si="1"/>
        <v>0</v>
      </c>
      <c r="T39" s="114" t="s">
        <v>364</v>
      </c>
      <c r="U39" s="207" t="s">
        <v>362</v>
      </c>
      <c r="V39" s="112">
        <v>1080215462</v>
      </c>
      <c r="W39" s="113">
        <v>0</v>
      </c>
      <c r="X39" s="201">
        <f t="shared" si="0"/>
        <v>0</v>
      </c>
      <c r="Y39" s="134" t="s">
        <v>380</v>
      </c>
      <c r="Z39" s="134" t="s">
        <v>381</v>
      </c>
      <c r="AA39" s="137" t="s">
        <v>391</v>
      </c>
      <c r="AB39" s="284"/>
      <c r="AC39" s="22"/>
      <c r="AE39" s="22"/>
      <c r="AF39" s="22"/>
      <c r="AG39" s="22"/>
      <c r="AH39" s="22"/>
      <c r="AI39" s="18"/>
      <c r="AJ39" s="18"/>
      <c r="AK39" s="18"/>
    </row>
    <row r="40" spans="1:37" s="1" customFormat="1" ht="91.5" customHeight="1" x14ac:dyDescent="0.2">
      <c r="A40" s="342"/>
      <c r="B40" s="308"/>
      <c r="C40" s="325"/>
      <c r="D40" s="327"/>
      <c r="E40" s="263"/>
      <c r="F40" s="263"/>
      <c r="G40" s="257"/>
      <c r="H40" s="254"/>
      <c r="I40" s="257"/>
      <c r="J40" s="263"/>
      <c r="K40" s="274"/>
      <c r="L40" s="296"/>
      <c r="M40" s="429"/>
      <c r="N40" s="429"/>
      <c r="O40" s="415"/>
      <c r="P40" s="260"/>
      <c r="Q40" s="260"/>
      <c r="R40" s="260"/>
      <c r="S40" s="288"/>
      <c r="T40" s="114" t="s">
        <v>366</v>
      </c>
      <c r="U40" s="207" t="s">
        <v>362</v>
      </c>
      <c r="V40" s="112">
        <v>140000000</v>
      </c>
      <c r="W40" s="113">
        <v>0</v>
      </c>
      <c r="X40" s="201"/>
      <c r="Y40" s="134" t="s">
        <v>380</v>
      </c>
      <c r="Z40" s="134" t="s">
        <v>381</v>
      </c>
      <c r="AA40" s="140" t="s">
        <v>395</v>
      </c>
      <c r="AB40" s="284"/>
      <c r="AC40" s="22"/>
      <c r="AE40" s="22"/>
      <c r="AF40" s="22"/>
      <c r="AG40" s="22"/>
      <c r="AH40" s="22"/>
      <c r="AI40" s="18"/>
      <c r="AJ40" s="18"/>
      <c r="AK40" s="18"/>
    </row>
    <row r="41" spans="1:37" s="1" customFormat="1" ht="46.5" customHeight="1" x14ac:dyDescent="0.2">
      <c r="A41" s="342"/>
      <c r="B41" s="308"/>
      <c r="C41" s="325"/>
      <c r="D41" s="327"/>
      <c r="E41" s="263"/>
      <c r="F41" s="263"/>
      <c r="G41" s="257"/>
      <c r="H41" s="254"/>
      <c r="I41" s="257"/>
      <c r="J41" s="263"/>
      <c r="K41" s="274"/>
      <c r="L41" s="296"/>
      <c r="M41" s="429"/>
      <c r="N41" s="429"/>
      <c r="O41" s="259" t="s">
        <v>266</v>
      </c>
      <c r="P41" s="260"/>
      <c r="Q41" s="260"/>
      <c r="R41" s="260"/>
      <c r="S41" s="288"/>
      <c r="T41" s="207" t="s">
        <v>288</v>
      </c>
      <c r="U41" s="207" t="s">
        <v>276</v>
      </c>
      <c r="V41" s="112">
        <v>2182845499</v>
      </c>
      <c r="W41" s="113">
        <v>0</v>
      </c>
      <c r="X41" s="201">
        <f t="shared" si="0"/>
        <v>0</v>
      </c>
      <c r="Y41" s="134" t="s">
        <v>380</v>
      </c>
      <c r="Z41" s="134" t="s">
        <v>381</v>
      </c>
      <c r="AA41" s="410" t="s">
        <v>393</v>
      </c>
      <c r="AB41" s="284"/>
      <c r="AC41" s="22"/>
      <c r="AE41" s="22"/>
      <c r="AF41" s="22"/>
      <c r="AG41" s="22"/>
      <c r="AH41" s="22"/>
      <c r="AI41" s="18"/>
      <c r="AJ41" s="18"/>
      <c r="AK41" s="18"/>
    </row>
    <row r="42" spans="1:37" s="1" customFormat="1" ht="46.5" customHeight="1" x14ac:dyDescent="0.2">
      <c r="A42" s="342"/>
      <c r="B42" s="308"/>
      <c r="C42" s="325"/>
      <c r="D42" s="327"/>
      <c r="E42" s="263"/>
      <c r="F42" s="263"/>
      <c r="G42" s="257"/>
      <c r="H42" s="254"/>
      <c r="I42" s="257"/>
      <c r="J42" s="263"/>
      <c r="K42" s="274"/>
      <c r="L42" s="296"/>
      <c r="M42" s="429"/>
      <c r="N42" s="429"/>
      <c r="O42" s="259"/>
      <c r="P42" s="260"/>
      <c r="Q42" s="260"/>
      <c r="R42" s="260"/>
      <c r="S42" s="288"/>
      <c r="T42" s="207" t="s">
        <v>365</v>
      </c>
      <c r="U42" s="207" t="s">
        <v>98</v>
      </c>
      <c r="V42" s="112">
        <v>1817154231</v>
      </c>
      <c r="W42" s="113">
        <v>0</v>
      </c>
      <c r="X42" s="201">
        <f t="shared" si="0"/>
        <v>0</v>
      </c>
      <c r="Y42" s="134" t="s">
        <v>380</v>
      </c>
      <c r="Z42" s="134" t="s">
        <v>381</v>
      </c>
      <c r="AA42" s="411"/>
      <c r="AB42" s="284"/>
      <c r="AC42" s="22"/>
      <c r="AE42" s="22"/>
      <c r="AF42" s="22"/>
      <c r="AG42" s="22"/>
      <c r="AH42" s="22"/>
      <c r="AI42" s="18"/>
      <c r="AJ42" s="18"/>
      <c r="AK42" s="18"/>
    </row>
    <row r="43" spans="1:37" s="1" customFormat="1" ht="53.25" customHeight="1" x14ac:dyDescent="0.2">
      <c r="A43" s="342"/>
      <c r="B43" s="308"/>
      <c r="C43" s="325"/>
      <c r="D43" s="327"/>
      <c r="E43" s="263"/>
      <c r="F43" s="263"/>
      <c r="G43" s="257"/>
      <c r="H43" s="254"/>
      <c r="I43" s="257"/>
      <c r="J43" s="263"/>
      <c r="K43" s="274"/>
      <c r="L43" s="296"/>
      <c r="M43" s="429"/>
      <c r="N43" s="429"/>
      <c r="O43" s="259"/>
      <c r="P43" s="260"/>
      <c r="Q43" s="260"/>
      <c r="R43" s="260"/>
      <c r="S43" s="288"/>
      <c r="T43" s="207" t="s">
        <v>363</v>
      </c>
      <c r="U43" s="207" t="s">
        <v>362</v>
      </c>
      <c r="V43" s="112">
        <v>300000000</v>
      </c>
      <c r="W43" s="113">
        <v>0</v>
      </c>
      <c r="X43" s="201">
        <f t="shared" si="0"/>
        <v>0</v>
      </c>
      <c r="Y43" s="134" t="s">
        <v>380</v>
      </c>
      <c r="Z43" s="134" t="s">
        <v>381</v>
      </c>
      <c r="AA43" s="138" t="s">
        <v>394</v>
      </c>
      <c r="AB43" s="284"/>
      <c r="AC43" s="22"/>
      <c r="AE43" s="22"/>
      <c r="AF43" s="22"/>
      <c r="AG43" s="22"/>
      <c r="AH43" s="22"/>
      <c r="AI43" s="18"/>
      <c r="AJ43" s="18"/>
      <c r="AK43" s="18"/>
    </row>
    <row r="44" spans="1:37" s="1" customFormat="1" ht="45.75" customHeight="1" x14ac:dyDescent="0.2">
      <c r="A44" s="342"/>
      <c r="B44" s="308"/>
      <c r="C44" s="325"/>
      <c r="D44" s="327"/>
      <c r="E44" s="263"/>
      <c r="F44" s="263"/>
      <c r="G44" s="257"/>
      <c r="H44" s="254"/>
      <c r="I44" s="257"/>
      <c r="J44" s="263"/>
      <c r="K44" s="274"/>
      <c r="L44" s="296"/>
      <c r="M44" s="429"/>
      <c r="N44" s="429"/>
      <c r="O44" s="259"/>
      <c r="P44" s="260"/>
      <c r="Q44" s="260"/>
      <c r="R44" s="260"/>
      <c r="S44" s="288"/>
      <c r="T44" s="114" t="s">
        <v>350</v>
      </c>
      <c r="U44" s="207" t="s">
        <v>219</v>
      </c>
      <c r="V44" s="112">
        <v>20000000000</v>
      </c>
      <c r="W44" s="113">
        <v>0</v>
      </c>
      <c r="X44" s="201">
        <f t="shared" si="0"/>
        <v>0</v>
      </c>
      <c r="Y44" s="134" t="s">
        <v>380</v>
      </c>
      <c r="Z44" s="134" t="s">
        <v>381</v>
      </c>
      <c r="AA44" s="139" t="s">
        <v>392</v>
      </c>
      <c r="AB44" s="284"/>
      <c r="AC44" s="22"/>
      <c r="AE44" s="22"/>
      <c r="AF44" s="22"/>
      <c r="AG44" s="22"/>
      <c r="AH44" s="22"/>
      <c r="AI44" s="18"/>
      <c r="AJ44" s="18"/>
      <c r="AK44" s="18"/>
    </row>
    <row r="45" spans="1:37" s="1" customFormat="1" ht="74.45" customHeight="1" x14ac:dyDescent="0.2">
      <c r="A45" s="342"/>
      <c r="B45" s="308"/>
      <c r="C45" s="325"/>
      <c r="D45" s="327"/>
      <c r="E45" s="263"/>
      <c r="F45" s="263"/>
      <c r="G45" s="257"/>
      <c r="H45" s="254"/>
      <c r="I45" s="257"/>
      <c r="J45" s="263"/>
      <c r="K45" s="274"/>
      <c r="L45" s="296"/>
      <c r="M45" s="429"/>
      <c r="N45" s="429"/>
      <c r="O45" s="199" t="s">
        <v>99</v>
      </c>
      <c r="P45" s="198">
        <v>4</v>
      </c>
      <c r="Q45" s="198">
        <v>10</v>
      </c>
      <c r="R45" s="198">
        <v>10</v>
      </c>
      <c r="S45" s="196">
        <f t="shared" si="1"/>
        <v>1</v>
      </c>
      <c r="T45" s="199" t="s">
        <v>277</v>
      </c>
      <c r="U45" s="199" t="s">
        <v>276</v>
      </c>
      <c r="V45" s="112">
        <f>161754561+199940</f>
        <v>161954501</v>
      </c>
      <c r="W45" s="113">
        <f>8800000+11400000+10200000+10200000+13200000+10200000+11000000+10200000+13200000+10200000+10200000+13200000+7940000</f>
        <v>139940000</v>
      </c>
      <c r="X45" s="201">
        <f t="shared" si="0"/>
        <v>0.86406984144269017</v>
      </c>
      <c r="Y45" s="134" t="s">
        <v>380</v>
      </c>
      <c r="Z45" s="134" t="s">
        <v>381</v>
      </c>
      <c r="AA45" s="135" t="s">
        <v>396</v>
      </c>
      <c r="AB45" s="284"/>
      <c r="AC45" s="68"/>
      <c r="AE45" s="69"/>
      <c r="AF45" s="72"/>
      <c r="AG45" s="22"/>
      <c r="AH45" s="22"/>
      <c r="AI45" s="18"/>
      <c r="AJ45" s="18"/>
      <c r="AK45" s="18"/>
    </row>
    <row r="46" spans="1:37" s="1" customFormat="1" ht="84" customHeight="1" x14ac:dyDescent="0.2">
      <c r="A46" s="342"/>
      <c r="B46" s="308"/>
      <c r="C46" s="325"/>
      <c r="D46" s="327"/>
      <c r="E46" s="263"/>
      <c r="F46" s="263"/>
      <c r="G46" s="257"/>
      <c r="H46" s="254"/>
      <c r="I46" s="257"/>
      <c r="J46" s="263"/>
      <c r="K46" s="274"/>
      <c r="L46" s="296"/>
      <c r="M46" s="429"/>
      <c r="N46" s="429"/>
      <c r="O46" s="199" t="s">
        <v>264</v>
      </c>
      <c r="P46" s="198">
        <v>0</v>
      </c>
      <c r="Q46" s="198">
        <v>2</v>
      </c>
      <c r="R46" s="198">
        <v>0.2</v>
      </c>
      <c r="S46" s="196">
        <f t="shared" si="1"/>
        <v>0.1</v>
      </c>
      <c r="T46" s="199" t="s">
        <v>290</v>
      </c>
      <c r="U46" s="199" t="s">
        <v>98</v>
      </c>
      <c r="V46" s="112">
        <v>364391350</v>
      </c>
      <c r="W46" s="113">
        <v>0</v>
      </c>
      <c r="X46" s="201">
        <f t="shared" si="0"/>
        <v>0</v>
      </c>
      <c r="Y46" s="134" t="s">
        <v>380</v>
      </c>
      <c r="Z46" s="134" t="s">
        <v>381</v>
      </c>
      <c r="AA46" s="141" t="s">
        <v>397</v>
      </c>
      <c r="AB46" s="284"/>
      <c r="AC46" s="68"/>
      <c r="AE46" s="22"/>
      <c r="AF46" s="22"/>
      <c r="AG46" s="22"/>
      <c r="AH46" s="22"/>
      <c r="AI46" s="18"/>
      <c r="AJ46" s="18"/>
      <c r="AK46" s="18"/>
    </row>
    <row r="47" spans="1:37" s="1" customFormat="1" ht="52.5" customHeight="1" x14ac:dyDescent="0.2">
      <c r="A47" s="342"/>
      <c r="B47" s="308"/>
      <c r="C47" s="325"/>
      <c r="D47" s="327"/>
      <c r="E47" s="263"/>
      <c r="F47" s="263"/>
      <c r="G47" s="257"/>
      <c r="H47" s="254"/>
      <c r="I47" s="257"/>
      <c r="J47" s="263"/>
      <c r="K47" s="274"/>
      <c r="L47" s="296"/>
      <c r="M47" s="429"/>
      <c r="N47" s="429"/>
      <c r="O47" s="199" t="s">
        <v>289</v>
      </c>
      <c r="P47" s="198">
        <v>0</v>
      </c>
      <c r="Q47" s="198">
        <v>1</v>
      </c>
      <c r="R47" s="198">
        <v>0</v>
      </c>
      <c r="S47" s="196">
        <f t="shared" si="1"/>
        <v>0</v>
      </c>
      <c r="T47" s="199" t="s">
        <v>288</v>
      </c>
      <c r="U47" s="199" t="s">
        <v>276</v>
      </c>
      <c r="V47" s="112">
        <v>65000000</v>
      </c>
      <c r="W47" s="113">
        <v>0</v>
      </c>
      <c r="X47" s="201">
        <f t="shared" si="0"/>
        <v>0</v>
      </c>
      <c r="Y47" s="134" t="s">
        <v>380</v>
      </c>
      <c r="Z47" s="134" t="s">
        <v>381</v>
      </c>
      <c r="AA47" s="135" t="s">
        <v>398</v>
      </c>
      <c r="AB47" s="284"/>
      <c r="AC47" s="68"/>
      <c r="AE47" s="22"/>
      <c r="AF47" s="22"/>
      <c r="AG47" s="22"/>
      <c r="AH47" s="22"/>
      <c r="AI47" s="18"/>
      <c r="AJ47" s="18"/>
      <c r="AK47" s="18"/>
    </row>
    <row r="48" spans="1:37" s="1" customFormat="1" ht="81.95" customHeight="1" x14ac:dyDescent="0.2">
      <c r="A48" s="342"/>
      <c r="B48" s="308"/>
      <c r="C48" s="325"/>
      <c r="D48" s="327"/>
      <c r="E48" s="263"/>
      <c r="F48" s="263"/>
      <c r="G48" s="257"/>
      <c r="H48" s="254"/>
      <c r="I48" s="257"/>
      <c r="J48" s="263"/>
      <c r="K48" s="274"/>
      <c r="L48" s="296"/>
      <c r="M48" s="429"/>
      <c r="N48" s="429"/>
      <c r="O48" s="226" t="s">
        <v>253</v>
      </c>
      <c r="P48" s="192">
        <v>1</v>
      </c>
      <c r="Q48" s="192">
        <v>1</v>
      </c>
      <c r="R48" s="192">
        <v>1</v>
      </c>
      <c r="S48" s="197">
        <f t="shared" si="1"/>
        <v>1</v>
      </c>
      <c r="T48" s="199" t="s">
        <v>356</v>
      </c>
      <c r="U48" s="199" t="s">
        <v>276</v>
      </c>
      <c r="V48" s="112">
        <v>700000000</v>
      </c>
      <c r="W48" s="113">
        <f>700000000</f>
        <v>700000000</v>
      </c>
      <c r="X48" s="201">
        <f t="shared" si="0"/>
        <v>1</v>
      </c>
      <c r="Y48" s="134" t="s">
        <v>380</v>
      </c>
      <c r="Z48" s="134" t="s">
        <v>381</v>
      </c>
      <c r="AA48" s="190" t="s">
        <v>404</v>
      </c>
      <c r="AB48" s="284"/>
      <c r="AC48" s="68"/>
      <c r="AE48" s="22"/>
      <c r="AF48" s="22"/>
      <c r="AG48" s="22"/>
      <c r="AH48" s="22"/>
      <c r="AI48" s="18"/>
      <c r="AJ48" s="18"/>
      <c r="AK48" s="18"/>
    </row>
    <row r="49" spans="1:37" s="1" customFormat="1" ht="80.099999999999994" customHeight="1" x14ac:dyDescent="0.2">
      <c r="A49" s="342"/>
      <c r="B49" s="308"/>
      <c r="C49" s="325"/>
      <c r="D49" s="327"/>
      <c r="E49" s="263"/>
      <c r="F49" s="263"/>
      <c r="G49" s="257"/>
      <c r="H49" s="254"/>
      <c r="I49" s="257"/>
      <c r="J49" s="263"/>
      <c r="K49" s="274"/>
      <c r="L49" s="296"/>
      <c r="M49" s="429"/>
      <c r="N49" s="429"/>
      <c r="O49" s="199" t="s">
        <v>230</v>
      </c>
      <c r="P49" s="198">
        <v>0</v>
      </c>
      <c r="Q49" s="198">
        <v>1</v>
      </c>
      <c r="R49" s="198">
        <v>0</v>
      </c>
      <c r="S49" s="196">
        <f t="shared" si="1"/>
        <v>0</v>
      </c>
      <c r="T49" s="110" t="s">
        <v>358</v>
      </c>
      <c r="U49" s="199" t="s">
        <v>359</v>
      </c>
      <c r="V49" s="115">
        <v>20499848</v>
      </c>
      <c r="W49" s="116">
        <v>0</v>
      </c>
      <c r="X49" s="201">
        <f t="shared" si="0"/>
        <v>0</v>
      </c>
      <c r="Y49" s="134" t="s">
        <v>380</v>
      </c>
      <c r="Z49" s="134" t="s">
        <v>381</v>
      </c>
      <c r="AA49" s="191" t="s">
        <v>399</v>
      </c>
      <c r="AB49" s="284"/>
      <c r="AC49" s="22"/>
      <c r="AE49" s="22"/>
      <c r="AF49" s="22"/>
      <c r="AG49" s="22"/>
      <c r="AH49" s="22"/>
      <c r="AI49" s="18"/>
      <c r="AJ49" s="18"/>
      <c r="AK49" s="18"/>
    </row>
    <row r="50" spans="1:37" s="1" customFormat="1" ht="80.099999999999994" customHeight="1" x14ac:dyDescent="0.2">
      <c r="A50" s="342"/>
      <c r="B50" s="308"/>
      <c r="C50" s="325"/>
      <c r="D50" s="327"/>
      <c r="E50" s="263"/>
      <c r="F50" s="263"/>
      <c r="G50" s="257"/>
      <c r="H50" s="254"/>
      <c r="I50" s="257"/>
      <c r="J50" s="263"/>
      <c r="K50" s="274"/>
      <c r="L50" s="296"/>
      <c r="M50" s="429"/>
      <c r="N50" s="429"/>
      <c r="O50" s="96" t="s">
        <v>210</v>
      </c>
      <c r="P50" s="198">
        <v>0</v>
      </c>
      <c r="Q50" s="198">
        <v>1</v>
      </c>
      <c r="R50" s="198">
        <v>0.5</v>
      </c>
      <c r="S50" s="196">
        <f t="shared" si="1"/>
        <v>0.5</v>
      </c>
      <c r="T50" s="110" t="s">
        <v>355</v>
      </c>
      <c r="U50" s="199" t="s">
        <v>256</v>
      </c>
      <c r="V50" s="58">
        <v>29800000</v>
      </c>
      <c r="W50" s="120">
        <v>0</v>
      </c>
      <c r="X50" s="201">
        <f t="shared" si="0"/>
        <v>0</v>
      </c>
      <c r="Y50" s="134" t="s">
        <v>380</v>
      </c>
      <c r="Z50" s="134" t="s">
        <v>381</v>
      </c>
      <c r="AA50" s="135" t="s">
        <v>399</v>
      </c>
      <c r="AB50" s="284"/>
      <c r="AC50" s="22"/>
      <c r="AE50" s="22"/>
      <c r="AF50" s="22"/>
      <c r="AG50" s="22"/>
      <c r="AH50" s="22"/>
      <c r="AI50" s="18"/>
      <c r="AJ50" s="18"/>
      <c r="AK50" s="18"/>
    </row>
    <row r="51" spans="1:37" s="1" customFormat="1" ht="80.099999999999994" customHeight="1" x14ac:dyDescent="0.2">
      <c r="A51" s="342"/>
      <c r="B51" s="308"/>
      <c r="C51" s="325"/>
      <c r="D51" s="327"/>
      <c r="E51" s="263"/>
      <c r="F51" s="263"/>
      <c r="G51" s="257"/>
      <c r="H51" s="254"/>
      <c r="I51" s="257"/>
      <c r="J51" s="263"/>
      <c r="K51" s="274"/>
      <c r="L51" s="296"/>
      <c r="M51" s="429"/>
      <c r="N51" s="429"/>
      <c r="O51" s="199" t="s">
        <v>214</v>
      </c>
      <c r="P51" s="198">
        <v>1</v>
      </c>
      <c r="Q51" s="198">
        <v>1</v>
      </c>
      <c r="R51" s="198">
        <v>1</v>
      </c>
      <c r="S51" s="196">
        <f t="shared" si="1"/>
        <v>1</v>
      </c>
      <c r="T51" s="110" t="s">
        <v>354</v>
      </c>
      <c r="U51" s="199" t="s">
        <v>98</v>
      </c>
      <c r="V51" s="58">
        <v>8000000</v>
      </c>
      <c r="W51" s="120">
        <f>8000000</f>
        <v>8000000</v>
      </c>
      <c r="X51" s="201">
        <f t="shared" si="0"/>
        <v>1</v>
      </c>
      <c r="Y51" s="134" t="s">
        <v>380</v>
      </c>
      <c r="Z51" s="134" t="s">
        <v>381</v>
      </c>
      <c r="AA51" s="190" t="s">
        <v>405</v>
      </c>
      <c r="AB51" s="284"/>
      <c r="AC51" s="22"/>
      <c r="AE51" s="22"/>
      <c r="AF51" s="22"/>
      <c r="AG51" s="22"/>
      <c r="AH51" s="22"/>
      <c r="AI51" s="18"/>
      <c r="AJ51" s="18"/>
      <c r="AK51" s="18"/>
    </row>
    <row r="52" spans="1:37" s="1" customFormat="1" ht="80.099999999999994" customHeight="1" x14ac:dyDescent="0.2">
      <c r="A52" s="342"/>
      <c r="B52" s="308"/>
      <c r="C52" s="325"/>
      <c r="D52" s="327"/>
      <c r="E52" s="263"/>
      <c r="F52" s="263"/>
      <c r="G52" s="257"/>
      <c r="H52" s="254"/>
      <c r="I52" s="257"/>
      <c r="J52" s="263"/>
      <c r="K52" s="274"/>
      <c r="L52" s="296"/>
      <c r="M52" s="429"/>
      <c r="N52" s="429"/>
      <c r="O52" s="289" t="s">
        <v>215</v>
      </c>
      <c r="P52" s="289">
        <v>1</v>
      </c>
      <c r="Q52" s="289">
        <v>1</v>
      </c>
      <c r="R52" s="289">
        <v>0.5</v>
      </c>
      <c r="S52" s="291">
        <f t="shared" si="1"/>
        <v>0.5</v>
      </c>
      <c r="T52" s="110" t="s">
        <v>353</v>
      </c>
      <c r="U52" s="199" t="s">
        <v>98</v>
      </c>
      <c r="V52" s="112">
        <v>50000000</v>
      </c>
      <c r="W52" s="113">
        <v>0</v>
      </c>
      <c r="X52" s="323">
        <f t="shared" si="0"/>
        <v>0</v>
      </c>
      <c r="Y52" s="134" t="s">
        <v>380</v>
      </c>
      <c r="Z52" s="134" t="s">
        <v>381</v>
      </c>
      <c r="AA52" s="462" t="s">
        <v>400</v>
      </c>
      <c r="AB52" s="284"/>
      <c r="AC52" s="22"/>
      <c r="AE52" s="22"/>
      <c r="AF52" s="22"/>
      <c r="AG52" s="22"/>
      <c r="AH52" s="22"/>
      <c r="AI52" s="18"/>
      <c r="AJ52" s="18"/>
      <c r="AK52" s="18"/>
    </row>
    <row r="53" spans="1:37" s="1" customFormat="1" ht="80.099999999999994" customHeight="1" x14ac:dyDescent="0.2">
      <c r="A53" s="342"/>
      <c r="B53" s="308"/>
      <c r="C53" s="325"/>
      <c r="D53" s="327"/>
      <c r="E53" s="263"/>
      <c r="F53" s="263"/>
      <c r="G53" s="257"/>
      <c r="H53" s="254"/>
      <c r="I53" s="257"/>
      <c r="J53" s="263"/>
      <c r="K53" s="274"/>
      <c r="L53" s="296"/>
      <c r="M53" s="429"/>
      <c r="N53" s="429"/>
      <c r="O53" s="290"/>
      <c r="P53" s="290"/>
      <c r="Q53" s="290"/>
      <c r="R53" s="290"/>
      <c r="S53" s="292"/>
      <c r="T53" s="110" t="s">
        <v>360</v>
      </c>
      <c r="U53" s="199" t="s">
        <v>98</v>
      </c>
      <c r="V53" s="112">
        <v>4000000</v>
      </c>
      <c r="W53" s="113">
        <v>0</v>
      </c>
      <c r="X53" s="416"/>
      <c r="Y53" s="134" t="s">
        <v>380</v>
      </c>
      <c r="Z53" s="134" t="s">
        <v>381</v>
      </c>
      <c r="AA53" s="463"/>
      <c r="AB53" s="284"/>
      <c r="AC53" s="22"/>
      <c r="AE53" s="22"/>
      <c r="AF53" s="22"/>
      <c r="AG53" s="22"/>
      <c r="AH53" s="22"/>
      <c r="AI53" s="18"/>
      <c r="AJ53" s="18"/>
      <c r="AK53" s="18"/>
    </row>
    <row r="54" spans="1:37" s="1" customFormat="1" ht="80.099999999999994" customHeight="1" x14ac:dyDescent="0.2">
      <c r="A54" s="342"/>
      <c r="B54" s="308"/>
      <c r="C54" s="325"/>
      <c r="D54" s="327"/>
      <c r="E54" s="263"/>
      <c r="F54" s="263"/>
      <c r="G54" s="257"/>
      <c r="H54" s="254"/>
      <c r="I54" s="257"/>
      <c r="J54" s="263"/>
      <c r="K54" s="274"/>
      <c r="L54" s="296"/>
      <c r="M54" s="429"/>
      <c r="N54" s="429"/>
      <c r="O54" s="96" t="s">
        <v>216</v>
      </c>
      <c r="P54" s="198">
        <v>0</v>
      </c>
      <c r="Q54" s="198">
        <v>1</v>
      </c>
      <c r="R54" s="198">
        <v>0</v>
      </c>
      <c r="S54" s="196">
        <f t="shared" si="1"/>
        <v>0</v>
      </c>
      <c r="T54" s="110" t="s">
        <v>351</v>
      </c>
      <c r="U54" s="199" t="s">
        <v>98</v>
      </c>
      <c r="V54" s="112">
        <v>5000000</v>
      </c>
      <c r="W54" s="113">
        <v>0</v>
      </c>
      <c r="X54" s="201">
        <f t="shared" si="0"/>
        <v>0</v>
      </c>
      <c r="Y54" s="134" t="s">
        <v>380</v>
      </c>
      <c r="Z54" s="134" t="s">
        <v>381</v>
      </c>
      <c r="AA54" s="135" t="s">
        <v>401</v>
      </c>
      <c r="AB54" s="284"/>
      <c r="AC54" s="22"/>
      <c r="AE54" s="22"/>
      <c r="AF54" s="22"/>
      <c r="AG54" s="22"/>
      <c r="AH54" s="22"/>
      <c r="AI54" s="18"/>
      <c r="AJ54" s="18"/>
      <c r="AK54" s="18"/>
    </row>
    <row r="55" spans="1:37" s="1" customFormat="1" ht="80.099999999999994" customHeight="1" x14ac:dyDescent="0.2">
      <c r="A55" s="342"/>
      <c r="B55" s="308"/>
      <c r="C55" s="325"/>
      <c r="D55" s="327"/>
      <c r="E55" s="263"/>
      <c r="F55" s="263"/>
      <c r="G55" s="257"/>
      <c r="H55" s="254"/>
      <c r="I55" s="257"/>
      <c r="J55" s="263"/>
      <c r="K55" s="274"/>
      <c r="L55" s="296"/>
      <c r="M55" s="429"/>
      <c r="N55" s="429"/>
      <c r="O55" s="96" t="s">
        <v>220</v>
      </c>
      <c r="P55" s="198">
        <v>1</v>
      </c>
      <c r="Q55" s="198">
        <v>1</v>
      </c>
      <c r="R55" s="198">
        <v>1</v>
      </c>
      <c r="S55" s="196">
        <f t="shared" si="1"/>
        <v>1</v>
      </c>
      <c r="T55" s="199" t="s">
        <v>218</v>
      </c>
      <c r="U55" s="199" t="s">
        <v>98</v>
      </c>
      <c r="V55" s="112">
        <v>8000000</v>
      </c>
      <c r="W55" s="113">
        <v>8000000</v>
      </c>
      <c r="X55" s="201">
        <f t="shared" si="0"/>
        <v>1</v>
      </c>
      <c r="Y55" s="134" t="s">
        <v>380</v>
      </c>
      <c r="Z55" s="134" t="s">
        <v>381</v>
      </c>
      <c r="AA55" s="190" t="s">
        <v>406</v>
      </c>
      <c r="AB55" s="284"/>
      <c r="AC55" s="22"/>
      <c r="AE55" s="22"/>
      <c r="AF55" s="22"/>
      <c r="AG55" s="22"/>
      <c r="AH55" s="22"/>
      <c r="AI55" s="18"/>
      <c r="AJ55" s="18"/>
      <c r="AK55" s="18"/>
    </row>
    <row r="56" spans="1:37" s="1" customFormat="1" ht="80.099999999999994" customHeight="1" x14ac:dyDescent="0.2">
      <c r="A56" s="317"/>
      <c r="B56" s="279"/>
      <c r="C56" s="281"/>
      <c r="D56" s="251"/>
      <c r="E56" s="262"/>
      <c r="F56" s="262"/>
      <c r="G56" s="258"/>
      <c r="H56" s="255"/>
      <c r="I56" s="258"/>
      <c r="J56" s="262"/>
      <c r="K56" s="275"/>
      <c r="L56" s="297"/>
      <c r="M56" s="430"/>
      <c r="N56" s="430"/>
      <c r="O56" s="96" t="s">
        <v>217</v>
      </c>
      <c r="P56" s="198">
        <v>1</v>
      </c>
      <c r="Q56" s="198">
        <v>1</v>
      </c>
      <c r="R56" s="198">
        <v>0.4</v>
      </c>
      <c r="S56" s="196">
        <f t="shared" si="1"/>
        <v>0.4</v>
      </c>
      <c r="T56" s="110" t="s">
        <v>361</v>
      </c>
      <c r="U56" s="199" t="s">
        <v>256</v>
      </c>
      <c r="V56" s="112">
        <v>5000000</v>
      </c>
      <c r="W56" s="113">
        <v>0</v>
      </c>
      <c r="X56" s="201">
        <f t="shared" si="0"/>
        <v>0</v>
      </c>
      <c r="Y56" s="134" t="s">
        <v>380</v>
      </c>
      <c r="Z56" s="134" t="s">
        <v>381</v>
      </c>
      <c r="AA56" s="190" t="s">
        <v>402</v>
      </c>
      <c r="AB56" s="284"/>
      <c r="AC56" s="22"/>
      <c r="AE56" s="22"/>
      <c r="AF56" s="22"/>
      <c r="AG56" s="22"/>
      <c r="AH56" s="22"/>
      <c r="AI56" s="18"/>
      <c r="AJ56" s="18"/>
      <c r="AK56" s="18"/>
    </row>
    <row r="57" spans="1:37" s="1" customFormat="1" ht="44.25" customHeight="1" x14ac:dyDescent="0.2">
      <c r="A57" s="399" t="s">
        <v>60</v>
      </c>
      <c r="B57" s="313" t="s">
        <v>31</v>
      </c>
      <c r="C57" s="301" t="s">
        <v>42</v>
      </c>
      <c r="D57" s="301" t="s">
        <v>33</v>
      </c>
      <c r="E57" s="264">
        <v>1</v>
      </c>
      <c r="F57" s="280" t="s">
        <v>100</v>
      </c>
      <c r="G57" s="301" t="s">
        <v>34</v>
      </c>
      <c r="H57" s="301" t="s">
        <v>101</v>
      </c>
      <c r="I57" s="301" t="s">
        <v>102</v>
      </c>
      <c r="J57" s="264">
        <v>1</v>
      </c>
      <c r="K57" s="267" t="s">
        <v>100</v>
      </c>
      <c r="L57" s="386">
        <v>2020630010112</v>
      </c>
      <c r="M57" s="285" t="s">
        <v>195</v>
      </c>
      <c r="N57" s="285" t="s">
        <v>196</v>
      </c>
      <c r="O57" s="259" t="s">
        <v>103</v>
      </c>
      <c r="P57" s="260">
        <v>0</v>
      </c>
      <c r="Q57" s="260">
        <v>11</v>
      </c>
      <c r="R57" s="286">
        <v>0</v>
      </c>
      <c r="S57" s="288">
        <f t="shared" si="1"/>
        <v>0</v>
      </c>
      <c r="T57" s="110" t="s">
        <v>328</v>
      </c>
      <c r="U57" s="199" t="s">
        <v>256</v>
      </c>
      <c r="V57" s="58">
        <v>90000000</v>
      </c>
      <c r="W57" s="120">
        <v>0</v>
      </c>
      <c r="X57" s="201">
        <f t="shared" si="0"/>
        <v>0</v>
      </c>
      <c r="Y57" s="134" t="s">
        <v>380</v>
      </c>
      <c r="Z57" s="134" t="s">
        <v>381</v>
      </c>
      <c r="AA57" s="462" t="s">
        <v>403</v>
      </c>
      <c r="AB57" s="299" t="s">
        <v>41</v>
      </c>
      <c r="AC57" s="22"/>
      <c r="AE57" s="22"/>
      <c r="AF57" s="22"/>
      <c r="AG57" s="22"/>
      <c r="AH57" s="22"/>
      <c r="AI57" s="18"/>
      <c r="AJ57" s="18"/>
      <c r="AK57" s="18"/>
    </row>
    <row r="58" spans="1:37" s="1" customFormat="1" ht="50.25" customHeight="1" x14ac:dyDescent="0.2">
      <c r="A58" s="400"/>
      <c r="B58" s="315"/>
      <c r="C58" s="303"/>
      <c r="D58" s="303"/>
      <c r="E58" s="266"/>
      <c r="F58" s="281"/>
      <c r="G58" s="303"/>
      <c r="H58" s="303"/>
      <c r="I58" s="303"/>
      <c r="J58" s="266"/>
      <c r="K58" s="269"/>
      <c r="L58" s="386"/>
      <c r="M58" s="285"/>
      <c r="N58" s="285"/>
      <c r="O58" s="259"/>
      <c r="P58" s="260"/>
      <c r="Q58" s="260"/>
      <c r="R58" s="286"/>
      <c r="S58" s="288"/>
      <c r="T58" s="110" t="s">
        <v>329</v>
      </c>
      <c r="U58" s="199" t="s">
        <v>98</v>
      </c>
      <c r="V58" s="58">
        <v>45000000</v>
      </c>
      <c r="W58" s="120">
        <v>0</v>
      </c>
      <c r="X58" s="201">
        <f t="shared" si="0"/>
        <v>0</v>
      </c>
      <c r="Y58" s="134" t="s">
        <v>380</v>
      </c>
      <c r="Z58" s="134" t="s">
        <v>381</v>
      </c>
      <c r="AA58" s="463"/>
      <c r="AB58" s="299"/>
      <c r="AC58" s="22"/>
      <c r="AE58" s="22"/>
      <c r="AF58" s="22"/>
      <c r="AG58" s="22"/>
      <c r="AH58" s="22"/>
      <c r="AI58" s="18"/>
      <c r="AJ58" s="18"/>
      <c r="AK58" s="18"/>
    </row>
    <row r="59" spans="1:37" s="1" customFormat="1" ht="78" customHeight="1" x14ac:dyDescent="0.2">
      <c r="A59" s="54" t="s">
        <v>60</v>
      </c>
      <c r="B59" s="45" t="s">
        <v>52</v>
      </c>
      <c r="C59" s="80" t="s">
        <v>53</v>
      </c>
      <c r="D59" s="80" t="s">
        <v>54</v>
      </c>
      <c r="E59" s="223">
        <v>0</v>
      </c>
      <c r="F59" s="223">
        <v>1</v>
      </c>
      <c r="G59" s="80" t="s">
        <v>55</v>
      </c>
      <c r="H59" s="207" t="s">
        <v>104</v>
      </c>
      <c r="I59" s="207" t="s">
        <v>104</v>
      </c>
      <c r="J59" s="44">
        <v>0</v>
      </c>
      <c r="K59" s="60">
        <v>1</v>
      </c>
      <c r="L59" s="252">
        <v>2020630010114</v>
      </c>
      <c r="M59" s="259" t="s">
        <v>105</v>
      </c>
      <c r="N59" s="259" t="s">
        <v>106</v>
      </c>
      <c r="O59" s="199" t="s">
        <v>107</v>
      </c>
      <c r="P59" s="198">
        <v>0</v>
      </c>
      <c r="Q59" s="198" t="s">
        <v>59</v>
      </c>
      <c r="R59" s="198">
        <v>0</v>
      </c>
      <c r="S59" s="196">
        <v>0</v>
      </c>
      <c r="T59" s="199" t="s">
        <v>59</v>
      </c>
      <c r="U59" s="199" t="s">
        <v>59</v>
      </c>
      <c r="V59" s="58"/>
      <c r="W59" s="120">
        <v>0</v>
      </c>
      <c r="X59" s="201" t="e">
        <f t="shared" si="0"/>
        <v>#DIV/0!</v>
      </c>
      <c r="Y59" s="134" t="s">
        <v>380</v>
      </c>
      <c r="Z59" s="134" t="s">
        <v>381</v>
      </c>
      <c r="AA59" s="190" t="s">
        <v>407</v>
      </c>
      <c r="AB59" s="284" t="s">
        <v>41</v>
      </c>
      <c r="AC59" s="22"/>
      <c r="AE59" s="22"/>
      <c r="AF59" s="22"/>
      <c r="AG59" s="22"/>
      <c r="AH59" s="22"/>
      <c r="AI59" s="18"/>
      <c r="AJ59" s="18"/>
      <c r="AK59" s="18"/>
    </row>
    <row r="60" spans="1:37" s="1" customFormat="1" ht="74.099999999999994" customHeight="1" x14ac:dyDescent="0.2">
      <c r="A60" s="54" t="s">
        <v>60</v>
      </c>
      <c r="B60" s="45" t="s">
        <v>52</v>
      </c>
      <c r="C60" s="80" t="s">
        <v>53</v>
      </c>
      <c r="D60" s="80" t="s">
        <v>54</v>
      </c>
      <c r="E60" s="223">
        <v>0</v>
      </c>
      <c r="F60" s="223">
        <v>1</v>
      </c>
      <c r="G60" s="80" t="s">
        <v>55</v>
      </c>
      <c r="H60" s="207" t="s">
        <v>108</v>
      </c>
      <c r="I60" s="207" t="s">
        <v>108</v>
      </c>
      <c r="J60" s="44">
        <v>0</v>
      </c>
      <c r="K60" s="60">
        <v>1</v>
      </c>
      <c r="L60" s="252"/>
      <c r="M60" s="259"/>
      <c r="N60" s="259"/>
      <c r="O60" s="199" t="s">
        <v>294</v>
      </c>
      <c r="P60" s="198">
        <v>0</v>
      </c>
      <c r="Q60" s="198">
        <v>1</v>
      </c>
      <c r="R60" s="198">
        <v>0</v>
      </c>
      <c r="S60" s="196">
        <f t="shared" si="1"/>
        <v>0</v>
      </c>
      <c r="T60" s="110" t="s">
        <v>327</v>
      </c>
      <c r="U60" s="199" t="s">
        <v>213</v>
      </c>
      <c r="V60" s="58">
        <v>6000000000</v>
      </c>
      <c r="W60" s="120">
        <v>0</v>
      </c>
      <c r="X60" s="201">
        <f t="shared" si="0"/>
        <v>0</v>
      </c>
      <c r="Y60" s="134" t="s">
        <v>380</v>
      </c>
      <c r="Z60" s="134" t="s">
        <v>381</v>
      </c>
      <c r="AA60" s="190" t="s">
        <v>408</v>
      </c>
      <c r="AB60" s="284"/>
      <c r="AC60" s="22"/>
      <c r="AE60" s="22"/>
      <c r="AF60" s="22"/>
      <c r="AG60" s="22"/>
      <c r="AH60" s="22"/>
      <c r="AI60" s="18"/>
      <c r="AJ60" s="18"/>
      <c r="AK60" s="18"/>
    </row>
    <row r="61" spans="1:37" s="1" customFormat="1" ht="90.75" customHeight="1" x14ac:dyDescent="0.2">
      <c r="A61" s="34" t="s">
        <v>60</v>
      </c>
      <c r="B61" s="35" t="s">
        <v>109</v>
      </c>
      <c r="C61" s="33" t="s">
        <v>110</v>
      </c>
      <c r="D61" s="36" t="s">
        <v>111</v>
      </c>
      <c r="E61" s="33">
        <v>0</v>
      </c>
      <c r="F61" s="33" t="s">
        <v>267</v>
      </c>
      <c r="G61" s="37" t="s">
        <v>112</v>
      </c>
      <c r="H61" s="37" t="s">
        <v>252</v>
      </c>
      <c r="I61" s="37" t="s">
        <v>252</v>
      </c>
      <c r="J61" s="38">
        <v>0</v>
      </c>
      <c r="K61" s="151" t="s">
        <v>267</v>
      </c>
      <c r="L61" s="442">
        <v>2020630010107</v>
      </c>
      <c r="M61" s="260" t="s">
        <v>234</v>
      </c>
      <c r="N61" s="260" t="s">
        <v>235</v>
      </c>
      <c r="O61" s="249" t="s">
        <v>295</v>
      </c>
      <c r="P61" s="198">
        <v>0</v>
      </c>
      <c r="Q61" s="198">
        <v>400</v>
      </c>
      <c r="R61" s="198">
        <v>132</v>
      </c>
      <c r="S61" s="196">
        <f t="shared" si="1"/>
        <v>0.33</v>
      </c>
      <c r="T61" s="199" t="s">
        <v>59</v>
      </c>
      <c r="U61" s="199" t="s">
        <v>59</v>
      </c>
      <c r="V61" s="58"/>
      <c r="W61" s="120">
        <v>0</v>
      </c>
      <c r="X61" s="201" t="e">
        <f t="shared" si="0"/>
        <v>#DIV/0!</v>
      </c>
      <c r="Y61" s="134" t="s">
        <v>380</v>
      </c>
      <c r="Z61" s="134" t="s">
        <v>381</v>
      </c>
      <c r="AA61" s="135" t="s">
        <v>425</v>
      </c>
      <c r="AB61" s="284" t="s">
        <v>41</v>
      </c>
      <c r="AC61" s="22"/>
      <c r="AE61" s="22"/>
      <c r="AF61" s="22"/>
      <c r="AG61" s="22"/>
      <c r="AH61" s="22"/>
      <c r="AI61" s="18"/>
      <c r="AJ61" s="18"/>
      <c r="AK61" s="18"/>
    </row>
    <row r="62" spans="1:37" s="1" customFormat="1" ht="76.5" customHeight="1" x14ac:dyDescent="0.2">
      <c r="A62" s="401" t="s">
        <v>60</v>
      </c>
      <c r="B62" s="402" t="s">
        <v>109</v>
      </c>
      <c r="C62" s="403" t="s">
        <v>110</v>
      </c>
      <c r="D62" s="403" t="s">
        <v>111</v>
      </c>
      <c r="E62" s="396">
        <v>0</v>
      </c>
      <c r="F62" s="329" t="s">
        <v>186</v>
      </c>
      <c r="G62" s="396" t="s">
        <v>112</v>
      </c>
      <c r="H62" s="329" t="s">
        <v>187</v>
      </c>
      <c r="I62" s="329" t="s">
        <v>187</v>
      </c>
      <c r="J62" s="396">
        <v>0</v>
      </c>
      <c r="K62" s="396" t="s">
        <v>186</v>
      </c>
      <c r="L62" s="442"/>
      <c r="M62" s="260"/>
      <c r="N62" s="260"/>
      <c r="O62" s="300" t="s">
        <v>185</v>
      </c>
      <c r="P62" s="260">
        <v>0</v>
      </c>
      <c r="Q62" s="260">
        <v>748</v>
      </c>
      <c r="R62" s="260">
        <v>244</v>
      </c>
      <c r="S62" s="288">
        <f>R62/Q62</f>
        <v>0.32620320855614976</v>
      </c>
      <c r="T62" s="110" t="s">
        <v>325</v>
      </c>
      <c r="U62" s="199" t="s">
        <v>207</v>
      </c>
      <c r="V62" s="117">
        <f>802122513</f>
        <v>802122513</v>
      </c>
      <c r="W62" s="108">
        <v>802122513</v>
      </c>
      <c r="X62" s="201">
        <f t="shared" si="0"/>
        <v>1</v>
      </c>
      <c r="Y62" s="134" t="s">
        <v>380</v>
      </c>
      <c r="Z62" s="134" t="s">
        <v>381</v>
      </c>
      <c r="AA62" s="464" t="s">
        <v>410</v>
      </c>
      <c r="AB62" s="284"/>
      <c r="AC62" s="22"/>
      <c r="AE62" s="22"/>
      <c r="AF62" s="22"/>
      <c r="AG62" s="22"/>
      <c r="AH62" s="22"/>
      <c r="AI62" s="18"/>
      <c r="AJ62" s="18"/>
      <c r="AK62" s="18"/>
    </row>
    <row r="63" spans="1:37" s="1" customFormat="1" ht="44.25" customHeight="1" x14ac:dyDescent="0.2">
      <c r="A63" s="401"/>
      <c r="B63" s="402"/>
      <c r="C63" s="403"/>
      <c r="D63" s="403"/>
      <c r="E63" s="396"/>
      <c r="F63" s="330"/>
      <c r="G63" s="396"/>
      <c r="H63" s="330"/>
      <c r="I63" s="330"/>
      <c r="J63" s="396"/>
      <c r="K63" s="396"/>
      <c r="L63" s="442"/>
      <c r="M63" s="260"/>
      <c r="N63" s="260"/>
      <c r="O63" s="300"/>
      <c r="P63" s="260"/>
      <c r="Q63" s="260"/>
      <c r="R63" s="260"/>
      <c r="S63" s="288"/>
      <c r="T63" s="110" t="s">
        <v>324</v>
      </c>
      <c r="U63" s="199" t="s">
        <v>205</v>
      </c>
      <c r="V63" s="117">
        <v>93064248.799999997</v>
      </c>
      <c r="W63" s="108">
        <v>0</v>
      </c>
      <c r="X63" s="201">
        <f t="shared" si="0"/>
        <v>0</v>
      </c>
      <c r="Y63" s="134" t="s">
        <v>380</v>
      </c>
      <c r="Z63" s="134" t="s">
        <v>381</v>
      </c>
      <c r="AA63" s="464"/>
      <c r="AB63" s="284"/>
      <c r="AC63" s="22"/>
      <c r="AE63" s="22"/>
      <c r="AF63" s="22"/>
      <c r="AG63" s="22"/>
      <c r="AH63" s="22"/>
      <c r="AI63" s="18"/>
      <c r="AJ63" s="18"/>
      <c r="AK63" s="18"/>
    </row>
    <row r="64" spans="1:37" s="1" customFormat="1" ht="51.6" customHeight="1" x14ac:dyDescent="0.2">
      <c r="A64" s="401"/>
      <c r="B64" s="402"/>
      <c r="C64" s="403"/>
      <c r="D64" s="403"/>
      <c r="E64" s="396"/>
      <c r="F64" s="330"/>
      <c r="G64" s="396"/>
      <c r="H64" s="330"/>
      <c r="I64" s="330"/>
      <c r="J64" s="396"/>
      <c r="K64" s="396"/>
      <c r="L64" s="442"/>
      <c r="M64" s="260"/>
      <c r="N64" s="260"/>
      <c r="O64" s="300"/>
      <c r="P64" s="260"/>
      <c r="Q64" s="260"/>
      <c r="R64" s="260"/>
      <c r="S64" s="288"/>
      <c r="T64" s="110" t="s">
        <v>334</v>
      </c>
      <c r="U64" s="199" t="s">
        <v>208</v>
      </c>
      <c r="V64" s="58">
        <v>400000000</v>
      </c>
      <c r="W64" s="120">
        <f>400000000</f>
        <v>400000000</v>
      </c>
      <c r="X64" s="201">
        <f t="shared" si="0"/>
        <v>1</v>
      </c>
      <c r="Y64" s="134" t="s">
        <v>380</v>
      </c>
      <c r="Z64" s="134" t="s">
        <v>381</v>
      </c>
      <c r="AA64" s="464"/>
      <c r="AB64" s="284"/>
      <c r="AC64" s="22"/>
      <c r="AE64" s="22"/>
      <c r="AF64" s="22"/>
      <c r="AG64" s="22"/>
      <c r="AH64" s="22"/>
      <c r="AI64" s="18"/>
      <c r="AJ64" s="18"/>
      <c r="AK64" s="18"/>
    </row>
    <row r="65" spans="1:37" s="1" customFormat="1" ht="104.25" customHeight="1" x14ac:dyDescent="0.2">
      <c r="A65" s="401"/>
      <c r="B65" s="402"/>
      <c r="C65" s="403"/>
      <c r="D65" s="403"/>
      <c r="E65" s="396"/>
      <c r="F65" s="330"/>
      <c r="G65" s="396"/>
      <c r="H65" s="330"/>
      <c r="I65" s="330"/>
      <c r="J65" s="396"/>
      <c r="K65" s="396"/>
      <c r="L65" s="442"/>
      <c r="M65" s="260"/>
      <c r="N65" s="260"/>
      <c r="O65" s="208" t="s">
        <v>113</v>
      </c>
      <c r="P65" s="289">
        <v>0</v>
      </c>
      <c r="Q65" s="289">
        <v>2000</v>
      </c>
      <c r="R65" s="289">
        <v>0</v>
      </c>
      <c r="S65" s="291">
        <f t="shared" si="1"/>
        <v>0</v>
      </c>
      <c r="T65" s="199" t="s">
        <v>259</v>
      </c>
      <c r="U65" s="199" t="s">
        <v>190</v>
      </c>
      <c r="V65" s="58">
        <v>0</v>
      </c>
      <c r="W65" s="120">
        <v>0</v>
      </c>
      <c r="X65" s="201" t="e">
        <f t="shared" si="0"/>
        <v>#DIV/0!</v>
      </c>
      <c r="Y65" s="134" t="s">
        <v>380</v>
      </c>
      <c r="Z65" s="134" t="s">
        <v>381</v>
      </c>
      <c r="AA65" s="142" t="s">
        <v>411</v>
      </c>
      <c r="AB65" s="284"/>
      <c r="AC65" s="74"/>
      <c r="AE65" s="22"/>
      <c r="AF65" s="22"/>
      <c r="AG65" s="22"/>
      <c r="AH65" s="22"/>
      <c r="AI65" s="18"/>
      <c r="AJ65" s="18"/>
      <c r="AK65" s="18"/>
    </row>
    <row r="66" spans="1:37" s="1" customFormat="1" ht="72" customHeight="1" x14ac:dyDescent="0.2">
      <c r="A66" s="401"/>
      <c r="B66" s="402"/>
      <c r="C66" s="403"/>
      <c r="D66" s="403"/>
      <c r="E66" s="396"/>
      <c r="F66" s="397"/>
      <c r="G66" s="396"/>
      <c r="H66" s="397"/>
      <c r="I66" s="397"/>
      <c r="J66" s="396"/>
      <c r="K66" s="396"/>
      <c r="L66" s="442"/>
      <c r="M66" s="260"/>
      <c r="N66" s="260"/>
      <c r="O66" s="208" t="s">
        <v>293</v>
      </c>
      <c r="P66" s="290"/>
      <c r="Q66" s="290"/>
      <c r="R66" s="290"/>
      <c r="S66" s="292"/>
      <c r="T66" s="199" t="s">
        <v>257</v>
      </c>
      <c r="U66" s="199" t="s">
        <v>208</v>
      </c>
      <c r="V66" s="58">
        <v>0</v>
      </c>
      <c r="W66" s="120">
        <v>0</v>
      </c>
      <c r="X66" s="201" t="e">
        <f t="shared" si="0"/>
        <v>#DIV/0!</v>
      </c>
      <c r="Y66" s="134" t="s">
        <v>380</v>
      </c>
      <c r="Z66" s="134" t="s">
        <v>381</v>
      </c>
      <c r="AA66" s="190" t="s">
        <v>412</v>
      </c>
      <c r="AB66" s="284"/>
      <c r="AC66" s="74"/>
      <c r="AE66" s="22"/>
      <c r="AF66" s="22"/>
      <c r="AG66" s="22"/>
      <c r="AH66" s="22"/>
      <c r="AI66" s="18"/>
      <c r="AJ66" s="18"/>
      <c r="AK66" s="18"/>
    </row>
    <row r="67" spans="1:37" s="1" customFormat="1" ht="72" customHeight="1" x14ac:dyDescent="0.2">
      <c r="A67" s="404" t="s">
        <v>60</v>
      </c>
      <c r="B67" s="398" t="s">
        <v>109</v>
      </c>
      <c r="C67" s="395" t="s">
        <v>110</v>
      </c>
      <c r="D67" s="395" t="s">
        <v>111</v>
      </c>
      <c r="E67" s="395">
        <v>2</v>
      </c>
      <c r="F67" s="270" t="s">
        <v>236</v>
      </c>
      <c r="G67" s="395" t="s">
        <v>112</v>
      </c>
      <c r="H67" s="395" t="s">
        <v>237</v>
      </c>
      <c r="I67" s="395" t="s">
        <v>238</v>
      </c>
      <c r="J67" s="439">
        <v>2</v>
      </c>
      <c r="K67" s="473" t="s">
        <v>236</v>
      </c>
      <c r="L67" s="442"/>
      <c r="M67" s="260"/>
      <c r="N67" s="260"/>
      <c r="O67" s="298" t="s">
        <v>209</v>
      </c>
      <c r="P67" s="289">
        <v>1</v>
      </c>
      <c r="Q67" s="471">
        <v>1</v>
      </c>
      <c r="R67" s="289">
        <v>0.3</v>
      </c>
      <c r="S67" s="291">
        <f>R67/Q67</f>
        <v>0.3</v>
      </c>
      <c r="T67" s="199" t="s">
        <v>257</v>
      </c>
      <c r="U67" s="199" t="s">
        <v>208</v>
      </c>
      <c r="V67" s="58">
        <v>0</v>
      </c>
      <c r="W67" s="120">
        <v>0</v>
      </c>
      <c r="X67" s="201" t="e">
        <f t="shared" si="0"/>
        <v>#DIV/0!</v>
      </c>
      <c r="Y67" s="134" t="s">
        <v>380</v>
      </c>
      <c r="Z67" s="134" t="s">
        <v>381</v>
      </c>
      <c r="AA67" s="408" t="s">
        <v>432</v>
      </c>
      <c r="AB67" s="284"/>
      <c r="AC67" s="74"/>
      <c r="AE67" s="22"/>
      <c r="AF67" s="22"/>
      <c r="AG67" s="22"/>
      <c r="AH67" s="22"/>
      <c r="AI67" s="18"/>
      <c r="AJ67" s="18"/>
      <c r="AK67" s="18"/>
    </row>
    <row r="68" spans="1:37" s="18" customFormat="1" ht="83.25" customHeight="1" x14ac:dyDescent="0.2">
      <c r="A68" s="404"/>
      <c r="B68" s="398"/>
      <c r="C68" s="395"/>
      <c r="D68" s="395"/>
      <c r="E68" s="395"/>
      <c r="F68" s="271"/>
      <c r="G68" s="395"/>
      <c r="H68" s="395"/>
      <c r="I68" s="395"/>
      <c r="J68" s="439"/>
      <c r="K68" s="473"/>
      <c r="L68" s="442"/>
      <c r="M68" s="260"/>
      <c r="N68" s="260"/>
      <c r="O68" s="298"/>
      <c r="P68" s="290"/>
      <c r="Q68" s="472"/>
      <c r="R68" s="290"/>
      <c r="S68" s="292"/>
      <c r="T68" s="110" t="s">
        <v>326</v>
      </c>
      <c r="U68" s="199" t="s">
        <v>205</v>
      </c>
      <c r="V68" s="112">
        <v>20000000000</v>
      </c>
      <c r="W68" s="113">
        <v>93064248.799999997</v>
      </c>
      <c r="X68" s="201">
        <f>W68/V68</f>
        <v>4.6532124399999994E-3</v>
      </c>
      <c r="Y68" s="134" t="s">
        <v>380</v>
      </c>
      <c r="Z68" s="134" t="s">
        <v>381</v>
      </c>
      <c r="AA68" s="409"/>
      <c r="AB68" s="284"/>
      <c r="AC68" s="22"/>
      <c r="AE68" s="22"/>
      <c r="AF68" s="22"/>
      <c r="AG68" s="22"/>
      <c r="AH68" s="22"/>
    </row>
    <row r="69" spans="1:37" s="1" customFormat="1" ht="78" customHeight="1" x14ac:dyDescent="0.2">
      <c r="A69" s="54" t="s">
        <v>60</v>
      </c>
      <c r="B69" s="45" t="s">
        <v>114</v>
      </c>
      <c r="C69" s="223" t="s">
        <v>115</v>
      </c>
      <c r="D69" s="80" t="s">
        <v>116</v>
      </c>
      <c r="E69" s="223">
        <v>0</v>
      </c>
      <c r="F69" s="223" t="s">
        <v>117</v>
      </c>
      <c r="G69" s="80" t="s">
        <v>118</v>
      </c>
      <c r="H69" s="207" t="s">
        <v>119</v>
      </c>
      <c r="I69" s="207" t="s">
        <v>120</v>
      </c>
      <c r="J69" s="44">
        <v>0</v>
      </c>
      <c r="K69" s="60" t="s">
        <v>117</v>
      </c>
      <c r="L69" s="205">
        <v>2020630010115</v>
      </c>
      <c r="M69" s="199" t="s">
        <v>197</v>
      </c>
      <c r="N69" s="199" t="s">
        <v>198</v>
      </c>
      <c r="O69" s="207" t="s">
        <v>121</v>
      </c>
      <c r="P69" s="198">
        <v>0</v>
      </c>
      <c r="Q69" s="198">
        <v>1</v>
      </c>
      <c r="R69" s="198">
        <v>0</v>
      </c>
      <c r="S69" s="196">
        <f t="shared" si="1"/>
        <v>0</v>
      </c>
      <c r="T69" s="199" t="s">
        <v>258</v>
      </c>
      <c r="U69" s="199" t="s">
        <v>256</v>
      </c>
      <c r="V69" s="58">
        <v>70000000</v>
      </c>
      <c r="W69" s="120">
        <v>0</v>
      </c>
      <c r="X69" s="201">
        <f t="shared" si="0"/>
        <v>0</v>
      </c>
      <c r="Y69" s="134" t="s">
        <v>380</v>
      </c>
      <c r="Z69" s="134" t="s">
        <v>381</v>
      </c>
      <c r="AA69" s="135" t="s">
        <v>403</v>
      </c>
      <c r="AB69" s="206" t="s">
        <v>41</v>
      </c>
      <c r="AC69" s="22"/>
      <c r="AE69" s="22"/>
      <c r="AF69" s="22"/>
      <c r="AG69" s="22"/>
      <c r="AH69" s="22"/>
      <c r="AI69" s="18"/>
      <c r="AJ69" s="18"/>
      <c r="AK69" s="18"/>
    </row>
    <row r="70" spans="1:37" s="1" customFormat="1" ht="97.5" customHeight="1" x14ac:dyDescent="0.2">
      <c r="A70" s="54" t="s">
        <v>60</v>
      </c>
      <c r="B70" s="45" t="s">
        <v>45</v>
      </c>
      <c r="C70" s="223" t="s">
        <v>122</v>
      </c>
      <c r="D70" s="80" t="s">
        <v>47</v>
      </c>
      <c r="E70" s="223">
        <v>12</v>
      </c>
      <c r="F70" s="223" t="s">
        <v>243</v>
      </c>
      <c r="G70" s="80" t="s">
        <v>48</v>
      </c>
      <c r="H70" s="207" t="s">
        <v>244</v>
      </c>
      <c r="I70" s="207" t="s">
        <v>244</v>
      </c>
      <c r="J70" s="214">
        <v>12</v>
      </c>
      <c r="K70" s="64" t="s">
        <v>243</v>
      </c>
      <c r="L70" s="295">
        <v>2020630010173</v>
      </c>
      <c r="M70" s="229" t="s">
        <v>245</v>
      </c>
      <c r="N70" s="218" t="s">
        <v>246</v>
      </c>
      <c r="O70" s="199" t="s">
        <v>123</v>
      </c>
      <c r="P70" s="198">
        <v>0</v>
      </c>
      <c r="Q70" s="198">
        <v>12</v>
      </c>
      <c r="R70" s="198">
        <v>0.5</v>
      </c>
      <c r="S70" s="196">
        <f t="shared" si="1"/>
        <v>4.1666666666666664E-2</v>
      </c>
      <c r="T70" s="110" t="s">
        <v>347</v>
      </c>
      <c r="U70" s="199" t="s">
        <v>302</v>
      </c>
      <c r="V70" s="58">
        <v>200000000</v>
      </c>
      <c r="W70" s="120">
        <v>0</v>
      </c>
      <c r="X70" s="201">
        <f t="shared" si="0"/>
        <v>0</v>
      </c>
      <c r="Y70" s="134" t="s">
        <v>380</v>
      </c>
      <c r="Z70" s="134" t="s">
        <v>381</v>
      </c>
      <c r="AA70" s="135" t="s">
        <v>403</v>
      </c>
      <c r="AB70" s="284" t="s">
        <v>41</v>
      </c>
      <c r="AC70" s="22"/>
      <c r="AE70" s="22"/>
      <c r="AF70" s="22"/>
      <c r="AG70" s="22"/>
      <c r="AH70" s="22"/>
      <c r="AI70" s="18"/>
      <c r="AJ70" s="18"/>
      <c r="AK70" s="18"/>
    </row>
    <row r="71" spans="1:37" s="1" customFormat="1" ht="58.5" customHeight="1" x14ac:dyDescent="0.2">
      <c r="A71" s="316" t="s">
        <v>60</v>
      </c>
      <c r="B71" s="278" t="s">
        <v>45</v>
      </c>
      <c r="C71" s="280" t="s">
        <v>122</v>
      </c>
      <c r="D71" s="250" t="s">
        <v>47</v>
      </c>
      <c r="E71" s="261">
        <v>0</v>
      </c>
      <c r="F71" s="261" t="s">
        <v>125</v>
      </c>
      <c r="G71" s="256" t="s">
        <v>48</v>
      </c>
      <c r="H71" s="253" t="s">
        <v>126</v>
      </c>
      <c r="I71" s="256" t="s">
        <v>127</v>
      </c>
      <c r="J71" s="261">
        <v>0</v>
      </c>
      <c r="K71" s="273" t="s">
        <v>125</v>
      </c>
      <c r="L71" s="296"/>
      <c r="M71" s="294" t="s">
        <v>245</v>
      </c>
      <c r="N71" s="285" t="s">
        <v>246</v>
      </c>
      <c r="O71" s="259" t="s">
        <v>296</v>
      </c>
      <c r="P71" s="260">
        <v>0</v>
      </c>
      <c r="Q71" s="260">
        <v>6</v>
      </c>
      <c r="R71" s="260">
        <v>3</v>
      </c>
      <c r="S71" s="288">
        <f>R71/Q71</f>
        <v>0.5</v>
      </c>
      <c r="T71" s="110" t="s">
        <v>346</v>
      </c>
      <c r="U71" s="199" t="s">
        <v>256</v>
      </c>
      <c r="V71" s="58">
        <f>305000000-50000000-75000000-50000000</f>
        <v>130000000</v>
      </c>
      <c r="W71" s="120">
        <v>129919488</v>
      </c>
      <c r="X71" s="201">
        <f t="shared" si="0"/>
        <v>0.99938067692307697</v>
      </c>
      <c r="Y71" s="134" t="s">
        <v>380</v>
      </c>
      <c r="Z71" s="134" t="s">
        <v>381</v>
      </c>
      <c r="AA71" s="408" t="s">
        <v>403</v>
      </c>
      <c r="AB71" s="284"/>
      <c r="AC71" s="22"/>
      <c r="AE71" s="22"/>
      <c r="AF71" s="22"/>
      <c r="AG71" s="22"/>
      <c r="AH71" s="22"/>
      <c r="AI71" s="18"/>
      <c r="AJ71" s="18"/>
      <c r="AK71" s="18"/>
    </row>
    <row r="72" spans="1:37" s="1" customFormat="1" ht="58.5" customHeight="1" x14ac:dyDescent="0.2">
      <c r="A72" s="342"/>
      <c r="B72" s="308"/>
      <c r="C72" s="325"/>
      <c r="D72" s="327"/>
      <c r="E72" s="263"/>
      <c r="F72" s="263"/>
      <c r="G72" s="257"/>
      <c r="H72" s="254"/>
      <c r="I72" s="257"/>
      <c r="J72" s="263"/>
      <c r="K72" s="274"/>
      <c r="L72" s="296"/>
      <c r="M72" s="294"/>
      <c r="N72" s="285"/>
      <c r="O72" s="259"/>
      <c r="P72" s="260"/>
      <c r="Q72" s="260"/>
      <c r="R72" s="260"/>
      <c r="S72" s="288"/>
      <c r="T72" s="110" t="s">
        <v>347</v>
      </c>
      <c r="U72" s="199" t="s">
        <v>302</v>
      </c>
      <c r="V72" s="58">
        <f>70000000+105000000+200000000</f>
        <v>375000000</v>
      </c>
      <c r="W72" s="120">
        <v>0</v>
      </c>
      <c r="X72" s="201">
        <f t="shared" si="0"/>
        <v>0</v>
      </c>
      <c r="Y72" s="134" t="s">
        <v>380</v>
      </c>
      <c r="Z72" s="134" t="s">
        <v>381</v>
      </c>
      <c r="AA72" s="409"/>
      <c r="AB72" s="284"/>
      <c r="AC72" s="22"/>
      <c r="AE72" s="22"/>
      <c r="AF72" s="22"/>
      <c r="AG72" s="22"/>
      <c r="AH72" s="22"/>
      <c r="AI72" s="18"/>
      <c r="AJ72" s="18"/>
      <c r="AK72" s="18"/>
    </row>
    <row r="73" spans="1:37" s="1" customFormat="1" ht="113.25" customHeight="1" x14ac:dyDescent="0.2">
      <c r="A73" s="342"/>
      <c r="B73" s="308"/>
      <c r="C73" s="325"/>
      <c r="D73" s="327"/>
      <c r="E73" s="263"/>
      <c r="F73" s="263"/>
      <c r="G73" s="257"/>
      <c r="H73" s="254"/>
      <c r="I73" s="257"/>
      <c r="J73" s="263"/>
      <c r="K73" s="274"/>
      <c r="L73" s="296"/>
      <c r="M73" s="294"/>
      <c r="N73" s="285"/>
      <c r="O73" s="199" t="s">
        <v>211</v>
      </c>
      <c r="P73" s="198">
        <v>0</v>
      </c>
      <c r="Q73" s="198">
        <v>1</v>
      </c>
      <c r="R73" s="198">
        <v>0.8</v>
      </c>
      <c r="S73" s="196">
        <f t="shared" si="1"/>
        <v>0.8</v>
      </c>
      <c r="T73" s="110" t="s">
        <v>323</v>
      </c>
      <c r="U73" s="199" t="s">
        <v>283</v>
      </c>
      <c r="V73" s="58">
        <v>50000000</v>
      </c>
      <c r="W73" s="120">
        <v>23533710</v>
      </c>
      <c r="X73" s="201">
        <f t="shared" si="0"/>
        <v>0.47067419999999999</v>
      </c>
      <c r="Y73" s="134" t="s">
        <v>380</v>
      </c>
      <c r="Z73" s="134" t="s">
        <v>381</v>
      </c>
      <c r="AA73" s="190" t="s">
        <v>413</v>
      </c>
      <c r="AB73" s="284"/>
      <c r="AC73" s="75"/>
      <c r="AE73" s="22"/>
      <c r="AF73" s="22"/>
      <c r="AG73" s="22"/>
      <c r="AH73" s="22"/>
      <c r="AI73" s="18"/>
      <c r="AJ73" s="18"/>
      <c r="AK73" s="18"/>
    </row>
    <row r="74" spans="1:37" s="1" customFormat="1" ht="159.75" customHeight="1" x14ac:dyDescent="0.2">
      <c r="A74" s="342"/>
      <c r="B74" s="308"/>
      <c r="C74" s="325"/>
      <c r="D74" s="327"/>
      <c r="E74" s="263"/>
      <c r="F74" s="263"/>
      <c r="G74" s="257"/>
      <c r="H74" s="254"/>
      <c r="I74" s="257"/>
      <c r="J74" s="263"/>
      <c r="K74" s="274"/>
      <c r="L74" s="296"/>
      <c r="M74" s="294"/>
      <c r="N74" s="285"/>
      <c r="O74" s="199" t="s">
        <v>286</v>
      </c>
      <c r="P74" s="198">
        <v>0</v>
      </c>
      <c r="Q74" s="198">
        <v>4</v>
      </c>
      <c r="R74" s="198">
        <v>4</v>
      </c>
      <c r="S74" s="196">
        <f t="shared" si="1"/>
        <v>1</v>
      </c>
      <c r="T74" s="110" t="s">
        <v>345</v>
      </c>
      <c r="U74" s="199" t="s">
        <v>283</v>
      </c>
      <c r="V74" s="58">
        <f>3200000*6+3500000*6+3000000*6+2800000*6</f>
        <v>75000000</v>
      </c>
      <c r="W74" s="120">
        <f>24000000+18000000+16800000+16800000-600000</f>
        <v>75000000</v>
      </c>
      <c r="X74" s="201">
        <f t="shared" si="0"/>
        <v>1</v>
      </c>
      <c r="Y74" s="134" t="s">
        <v>380</v>
      </c>
      <c r="Z74" s="134" t="s">
        <v>381</v>
      </c>
      <c r="AA74" s="190" t="s">
        <v>426</v>
      </c>
      <c r="AB74" s="284"/>
      <c r="AC74" s="69"/>
      <c r="AE74" s="69"/>
      <c r="AF74" s="69"/>
      <c r="AG74" s="22"/>
      <c r="AH74" s="22"/>
      <c r="AI74" s="18"/>
      <c r="AJ74" s="18"/>
      <c r="AK74" s="18"/>
    </row>
    <row r="75" spans="1:37" s="1" customFormat="1" ht="118.5" customHeight="1" x14ac:dyDescent="0.2">
      <c r="A75" s="317"/>
      <c r="B75" s="279"/>
      <c r="C75" s="281"/>
      <c r="D75" s="251"/>
      <c r="E75" s="262"/>
      <c r="F75" s="262"/>
      <c r="G75" s="258"/>
      <c r="H75" s="255"/>
      <c r="I75" s="258"/>
      <c r="J75" s="262"/>
      <c r="K75" s="275"/>
      <c r="L75" s="296"/>
      <c r="M75" s="294"/>
      <c r="N75" s="285"/>
      <c r="O75" s="199" t="s">
        <v>255</v>
      </c>
      <c r="P75" s="198">
        <v>1</v>
      </c>
      <c r="Q75" s="198">
        <v>1</v>
      </c>
      <c r="R75" s="198">
        <v>1</v>
      </c>
      <c r="S75" s="196">
        <f t="shared" si="1"/>
        <v>1</v>
      </c>
      <c r="T75" s="110" t="s">
        <v>345</v>
      </c>
      <c r="U75" s="199" t="s">
        <v>283</v>
      </c>
      <c r="V75" s="58">
        <v>50000000</v>
      </c>
      <c r="W75" s="120">
        <f>15000000+13200000+10200000+600000-5600000</f>
        <v>33400000</v>
      </c>
      <c r="X75" s="201">
        <f t="shared" si="0"/>
        <v>0.66800000000000004</v>
      </c>
      <c r="Y75" s="134" t="s">
        <v>380</v>
      </c>
      <c r="Z75" s="134" t="s">
        <v>381</v>
      </c>
      <c r="AA75" s="135" t="s">
        <v>414</v>
      </c>
      <c r="AB75" s="284"/>
      <c r="AC75" s="22"/>
      <c r="AE75" s="22"/>
      <c r="AF75" s="22"/>
      <c r="AG75" s="22"/>
      <c r="AH75" s="22"/>
      <c r="AI75" s="18"/>
      <c r="AJ75" s="18"/>
      <c r="AK75" s="18"/>
    </row>
    <row r="76" spans="1:37" s="1" customFormat="1" ht="82.5" customHeight="1" x14ac:dyDescent="0.2">
      <c r="A76" s="34" t="s">
        <v>60</v>
      </c>
      <c r="B76" s="35" t="s">
        <v>45</v>
      </c>
      <c r="C76" s="39" t="s">
        <v>122</v>
      </c>
      <c r="D76" s="36" t="s">
        <v>47</v>
      </c>
      <c r="E76" s="33">
        <v>0</v>
      </c>
      <c r="F76" s="33" t="s">
        <v>268</v>
      </c>
      <c r="G76" s="37" t="s">
        <v>48</v>
      </c>
      <c r="H76" s="37" t="s">
        <v>271</v>
      </c>
      <c r="I76" s="37" t="s">
        <v>272</v>
      </c>
      <c r="J76" s="40">
        <v>0</v>
      </c>
      <c r="K76" s="65" t="s">
        <v>268</v>
      </c>
      <c r="L76" s="296"/>
      <c r="M76" s="293" t="s">
        <v>245</v>
      </c>
      <c r="N76" s="286" t="s">
        <v>246</v>
      </c>
      <c r="O76" s="199" t="s">
        <v>273</v>
      </c>
      <c r="P76" s="198">
        <v>0</v>
      </c>
      <c r="Q76" s="198">
        <v>0</v>
      </c>
      <c r="R76" s="198">
        <v>0</v>
      </c>
      <c r="S76" s="196">
        <v>0</v>
      </c>
      <c r="T76" s="199" t="s">
        <v>59</v>
      </c>
      <c r="U76" s="199" t="s">
        <v>59</v>
      </c>
      <c r="V76" s="58">
        <v>0</v>
      </c>
      <c r="W76" s="120">
        <v>0</v>
      </c>
      <c r="X76" s="201" t="e">
        <f t="shared" ref="X76:X100" si="2">W76/V76</f>
        <v>#DIV/0!</v>
      </c>
      <c r="Y76" s="134" t="s">
        <v>380</v>
      </c>
      <c r="Z76" s="134" t="s">
        <v>381</v>
      </c>
      <c r="AA76" s="135" t="s">
        <v>433</v>
      </c>
      <c r="AB76" s="284"/>
      <c r="AC76" s="22"/>
      <c r="AE76" s="22"/>
      <c r="AF76" s="22"/>
      <c r="AG76" s="22"/>
      <c r="AH76" s="22"/>
      <c r="AI76" s="18"/>
      <c r="AJ76" s="18"/>
      <c r="AK76" s="18"/>
    </row>
    <row r="77" spans="1:37" s="1" customFormat="1" ht="82.5" customHeight="1" x14ac:dyDescent="0.2">
      <c r="A77" s="34" t="s">
        <v>60</v>
      </c>
      <c r="B77" s="35" t="s">
        <v>45</v>
      </c>
      <c r="C77" s="39" t="s">
        <v>122</v>
      </c>
      <c r="D77" s="36" t="s">
        <v>47</v>
      </c>
      <c r="E77" s="33">
        <v>0</v>
      </c>
      <c r="F77" s="33" t="s">
        <v>268</v>
      </c>
      <c r="G77" s="37" t="s">
        <v>48</v>
      </c>
      <c r="H77" s="37" t="s">
        <v>269</v>
      </c>
      <c r="I77" s="37" t="s">
        <v>270</v>
      </c>
      <c r="J77" s="40">
        <v>0</v>
      </c>
      <c r="K77" s="65" t="s">
        <v>268</v>
      </c>
      <c r="L77" s="296"/>
      <c r="M77" s="293"/>
      <c r="N77" s="286"/>
      <c r="O77" s="199" t="s">
        <v>274</v>
      </c>
      <c r="P77" s="198">
        <v>0</v>
      </c>
      <c r="Q77" s="198">
        <v>0</v>
      </c>
      <c r="R77" s="198">
        <v>0</v>
      </c>
      <c r="S77" s="196">
        <v>0</v>
      </c>
      <c r="T77" s="199" t="s">
        <v>59</v>
      </c>
      <c r="U77" s="199" t="s">
        <v>59</v>
      </c>
      <c r="V77" s="58">
        <v>0</v>
      </c>
      <c r="W77" s="120">
        <v>0</v>
      </c>
      <c r="X77" s="201" t="e">
        <f t="shared" si="2"/>
        <v>#DIV/0!</v>
      </c>
      <c r="Y77" s="134" t="s">
        <v>380</v>
      </c>
      <c r="Z77" s="134" t="s">
        <v>381</v>
      </c>
      <c r="AA77" s="135" t="s">
        <v>459</v>
      </c>
      <c r="AB77" s="284"/>
      <c r="AC77" s="22"/>
      <c r="AE77" s="22"/>
      <c r="AF77" s="22"/>
      <c r="AG77" s="22"/>
      <c r="AH77" s="22"/>
      <c r="AI77" s="18"/>
      <c r="AJ77" s="18"/>
      <c r="AK77" s="18"/>
    </row>
    <row r="78" spans="1:37" s="18" customFormat="1" ht="136.5" customHeight="1" x14ac:dyDescent="0.2">
      <c r="A78" s="54" t="s">
        <v>60</v>
      </c>
      <c r="B78" s="24" t="s">
        <v>45</v>
      </c>
      <c r="C78" s="207" t="s">
        <v>122</v>
      </c>
      <c r="D78" s="207" t="s">
        <v>47</v>
      </c>
      <c r="E78" s="214">
        <v>0</v>
      </c>
      <c r="F78" s="214" t="s">
        <v>128</v>
      </c>
      <c r="G78" s="207" t="s">
        <v>48</v>
      </c>
      <c r="H78" s="207" t="s">
        <v>129</v>
      </c>
      <c r="I78" s="207" t="s">
        <v>130</v>
      </c>
      <c r="J78" s="194">
        <v>0</v>
      </c>
      <c r="K78" s="63" t="s">
        <v>128</v>
      </c>
      <c r="L78" s="296"/>
      <c r="M78" s="293"/>
      <c r="N78" s="286"/>
      <c r="O78" s="199" t="s">
        <v>124</v>
      </c>
      <c r="P78" s="198">
        <v>0</v>
      </c>
      <c r="Q78" s="198" t="s">
        <v>59</v>
      </c>
      <c r="R78" s="198">
        <v>0</v>
      </c>
      <c r="S78" s="196">
        <v>0</v>
      </c>
      <c r="T78" s="199" t="s">
        <v>59</v>
      </c>
      <c r="U78" s="199" t="s">
        <v>59</v>
      </c>
      <c r="V78" s="58">
        <v>0</v>
      </c>
      <c r="W78" s="120">
        <v>0</v>
      </c>
      <c r="X78" s="201" t="e">
        <f t="shared" si="2"/>
        <v>#DIV/0!</v>
      </c>
      <c r="Y78" s="134" t="s">
        <v>380</v>
      </c>
      <c r="Z78" s="134" t="s">
        <v>381</v>
      </c>
      <c r="AA78" s="135" t="s">
        <v>460</v>
      </c>
      <c r="AB78" s="284"/>
      <c r="AC78" s="22"/>
      <c r="AE78" s="22"/>
      <c r="AF78" s="22"/>
      <c r="AG78" s="22"/>
      <c r="AH78" s="22"/>
    </row>
    <row r="79" spans="1:37" s="18" customFormat="1" ht="103.5" customHeight="1" x14ac:dyDescent="0.2">
      <c r="A79" s="316" t="s">
        <v>60</v>
      </c>
      <c r="B79" s="278" t="s">
        <v>45</v>
      </c>
      <c r="C79" s="280" t="s">
        <v>122</v>
      </c>
      <c r="D79" s="250" t="s">
        <v>47</v>
      </c>
      <c r="E79" s="261">
        <v>0</v>
      </c>
      <c r="F79" s="261" t="s">
        <v>125</v>
      </c>
      <c r="G79" s="256" t="s">
        <v>131</v>
      </c>
      <c r="H79" s="253" t="s">
        <v>132</v>
      </c>
      <c r="I79" s="256" t="s">
        <v>132</v>
      </c>
      <c r="J79" s="261">
        <v>0</v>
      </c>
      <c r="K79" s="273" t="s">
        <v>125</v>
      </c>
      <c r="L79" s="296"/>
      <c r="M79" s="294" t="s">
        <v>245</v>
      </c>
      <c r="N79" s="285" t="s">
        <v>246</v>
      </c>
      <c r="O79" s="199" t="s">
        <v>297</v>
      </c>
      <c r="P79" s="198">
        <v>0</v>
      </c>
      <c r="Q79" s="198">
        <v>2</v>
      </c>
      <c r="R79" s="198">
        <v>0</v>
      </c>
      <c r="S79" s="196">
        <f t="shared" ref="S79:S99" si="3">R79/Q79</f>
        <v>0</v>
      </c>
      <c r="T79" s="199" t="s">
        <v>260</v>
      </c>
      <c r="U79" s="199" t="s">
        <v>260</v>
      </c>
      <c r="V79" s="58">
        <v>0</v>
      </c>
      <c r="W79" s="120">
        <v>0</v>
      </c>
      <c r="X79" s="201" t="e">
        <f t="shared" si="2"/>
        <v>#DIV/0!</v>
      </c>
      <c r="Y79" s="134" t="s">
        <v>380</v>
      </c>
      <c r="Z79" s="134" t="s">
        <v>381</v>
      </c>
      <c r="AA79" s="135" t="s">
        <v>417</v>
      </c>
      <c r="AB79" s="284" t="s">
        <v>41</v>
      </c>
      <c r="AC79" s="22"/>
      <c r="AE79" s="22"/>
      <c r="AF79" s="22"/>
      <c r="AG79" s="22"/>
      <c r="AH79" s="22"/>
    </row>
    <row r="80" spans="1:37" s="18" customFormat="1" ht="156.75" customHeight="1" x14ac:dyDescent="0.2">
      <c r="A80" s="342"/>
      <c r="B80" s="308"/>
      <c r="C80" s="325"/>
      <c r="D80" s="327"/>
      <c r="E80" s="263"/>
      <c r="F80" s="263"/>
      <c r="G80" s="257"/>
      <c r="H80" s="254"/>
      <c r="I80" s="257"/>
      <c r="J80" s="263"/>
      <c r="K80" s="274"/>
      <c r="L80" s="296"/>
      <c r="M80" s="294"/>
      <c r="N80" s="285"/>
      <c r="O80" s="209" t="s">
        <v>263</v>
      </c>
      <c r="P80" s="198">
        <v>4</v>
      </c>
      <c r="Q80" s="198">
        <v>4</v>
      </c>
      <c r="R80" s="198">
        <v>4</v>
      </c>
      <c r="S80" s="196">
        <f t="shared" si="3"/>
        <v>1</v>
      </c>
      <c r="T80" s="259" t="s">
        <v>284</v>
      </c>
      <c r="U80" s="259" t="s">
        <v>276</v>
      </c>
      <c r="V80" s="58">
        <v>182000000</v>
      </c>
      <c r="W80" s="120">
        <v>57800000</v>
      </c>
      <c r="X80" s="201">
        <f t="shared" si="2"/>
        <v>0.31758241758241756</v>
      </c>
      <c r="Y80" s="134" t="s">
        <v>380</v>
      </c>
      <c r="Z80" s="134" t="s">
        <v>381</v>
      </c>
      <c r="AA80" s="135" t="s">
        <v>415</v>
      </c>
      <c r="AB80" s="284"/>
      <c r="AC80" s="22"/>
      <c r="AE80" s="22"/>
      <c r="AF80" s="22"/>
      <c r="AG80" s="22"/>
      <c r="AH80" s="22"/>
    </row>
    <row r="81" spans="1:37" s="18" customFormat="1" ht="163.5" customHeight="1" x14ac:dyDescent="0.2">
      <c r="A81" s="342"/>
      <c r="B81" s="308"/>
      <c r="C81" s="325"/>
      <c r="D81" s="327"/>
      <c r="E81" s="263"/>
      <c r="F81" s="263"/>
      <c r="G81" s="257"/>
      <c r="H81" s="254"/>
      <c r="I81" s="257"/>
      <c r="J81" s="263"/>
      <c r="K81" s="274"/>
      <c r="L81" s="296"/>
      <c r="M81" s="294"/>
      <c r="N81" s="285"/>
      <c r="O81" s="199" t="s">
        <v>262</v>
      </c>
      <c r="P81" s="198">
        <v>3</v>
      </c>
      <c r="Q81" s="198">
        <v>3</v>
      </c>
      <c r="R81" s="198">
        <v>3</v>
      </c>
      <c r="S81" s="196">
        <f t="shared" si="3"/>
        <v>1</v>
      </c>
      <c r="T81" s="259"/>
      <c r="U81" s="259"/>
      <c r="V81" s="58">
        <v>183800000</v>
      </c>
      <c r="W81" s="120">
        <v>131266667</v>
      </c>
      <c r="X81" s="201">
        <f t="shared" si="2"/>
        <v>0.71418208378672465</v>
      </c>
      <c r="Y81" s="134" t="s">
        <v>380</v>
      </c>
      <c r="Z81" s="134" t="s">
        <v>381</v>
      </c>
      <c r="AA81" s="135" t="s">
        <v>416</v>
      </c>
      <c r="AB81" s="284"/>
      <c r="AC81" s="22"/>
      <c r="AE81" s="22"/>
      <c r="AF81" s="22"/>
      <c r="AG81" s="22"/>
      <c r="AH81" s="22"/>
    </row>
    <row r="82" spans="1:37" s="1" customFormat="1" ht="125.25" customHeight="1" x14ac:dyDescent="0.2">
      <c r="A82" s="317"/>
      <c r="B82" s="279"/>
      <c r="C82" s="281"/>
      <c r="D82" s="251"/>
      <c r="E82" s="262"/>
      <c r="F82" s="262"/>
      <c r="G82" s="258"/>
      <c r="H82" s="255"/>
      <c r="I82" s="258"/>
      <c r="J82" s="262"/>
      <c r="K82" s="275"/>
      <c r="L82" s="297"/>
      <c r="M82" s="294"/>
      <c r="N82" s="285"/>
      <c r="O82" s="199" t="s">
        <v>298</v>
      </c>
      <c r="P82" s="198">
        <v>0</v>
      </c>
      <c r="Q82" s="198">
        <v>4</v>
      </c>
      <c r="R82" s="198">
        <v>1</v>
      </c>
      <c r="S82" s="196">
        <f t="shared" si="3"/>
        <v>0.25</v>
      </c>
      <c r="T82" s="110" t="s">
        <v>344</v>
      </c>
      <c r="U82" s="199" t="s">
        <v>219</v>
      </c>
      <c r="V82" s="58">
        <v>14000000000</v>
      </c>
      <c r="W82" s="120">
        <v>0</v>
      </c>
      <c r="X82" s="201">
        <f t="shared" si="2"/>
        <v>0</v>
      </c>
      <c r="Y82" s="134" t="s">
        <v>380</v>
      </c>
      <c r="Z82" s="134" t="s">
        <v>381</v>
      </c>
      <c r="AA82" s="135" t="s">
        <v>418</v>
      </c>
      <c r="AB82" s="284"/>
      <c r="AC82" s="22"/>
      <c r="AE82" s="22"/>
      <c r="AF82" s="22"/>
      <c r="AG82" s="22"/>
      <c r="AH82" s="22"/>
      <c r="AI82" s="18"/>
      <c r="AJ82" s="18"/>
      <c r="AK82" s="18"/>
    </row>
    <row r="83" spans="1:37" s="1" customFormat="1" ht="90.75" customHeight="1" x14ac:dyDescent="0.2">
      <c r="A83" s="54" t="s">
        <v>60</v>
      </c>
      <c r="B83" s="45" t="s">
        <v>45</v>
      </c>
      <c r="C83" s="80" t="s">
        <v>122</v>
      </c>
      <c r="D83" s="80" t="s">
        <v>133</v>
      </c>
      <c r="E83" s="223">
        <v>0</v>
      </c>
      <c r="F83" s="223">
        <v>2</v>
      </c>
      <c r="G83" s="80" t="s">
        <v>134</v>
      </c>
      <c r="H83" s="207" t="s">
        <v>135</v>
      </c>
      <c r="I83" s="80" t="s">
        <v>136</v>
      </c>
      <c r="J83" s="44">
        <v>0</v>
      </c>
      <c r="K83" s="60">
        <v>2</v>
      </c>
      <c r="L83" s="205">
        <v>2020630010170</v>
      </c>
      <c r="M83" s="199" t="s">
        <v>137</v>
      </c>
      <c r="N83" s="199" t="s">
        <v>199</v>
      </c>
      <c r="O83" s="199" t="s">
        <v>189</v>
      </c>
      <c r="P83" s="198">
        <v>0</v>
      </c>
      <c r="Q83" s="198" t="s">
        <v>59</v>
      </c>
      <c r="R83" s="198">
        <v>0</v>
      </c>
      <c r="S83" s="196">
        <v>0</v>
      </c>
      <c r="T83" s="199" t="s">
        <v>59</v>
      </c>
      <c r="U83" s="199" t="s">
        <v>59</v>
      </c>
      <c r="V83" s="58">
        <v>0</v>
      </c>
      <c r="W83" s="120">
        <v>0</v>
      </c>
      <c r="X83" s="201" t="e">
        <f t="shared" si="2"/>
        <v>#DIV/0!</v>
      </c>
      <c r="Y83" s="134" t="s">
        <v>380</v>
      </c>
      <c r="Z83" s="134" t="s">
        <v>381</v>
      </c>
      <c r="AA83" s="135" t="s">
        <v>409</v>
      </c>
      <c r="AB83" s="206" t="s">
        <v>41</v>
      </c>
      <c r="AC83" s="22"/>
      <c r="AE83" s="22"/>
      <c r="AF83" s="22"/>
      <c r="AG83" s="22"/>
      <c r="AH83" s="22"/>
      <c r="AI83" s="18"/>
      <c r="AJ83" s="18"/>
      <c r="AK83" s="18"/>
    </row>
    <row r="84" spans="1:37" s="1" customFormat="1" ht="60.75" customHeight="1" x14ac:dyDescent="0.2">
      <c r="A84" s="316" t="s">
        <v>60</v>
      </c>
      <c r="B84" s="278" t="s">
        <v>138</v>
      </c>
      <c r="C84" s="280" t="s">
        <v>139</v>
      </c>
      <c r="D84" s="250" t="s">
        <v>140</v>
      </c>
      <c r="E84" s="261">
        <v>0</v>
      </c>
      <c r="F84" s="261" t="s">
        <v>141</v>
      </c>
      <c r="G84" s="256" t="s">
        <v>131</v>
      </c>
      <c r="H84" s="253" t="s">
        <v>142</v>
      </c>
      <c r="I84" s="256" t="s">
        <v>143</v>
      </c>
      <c r="J84" s="261">
        <v>0</v>
      </c>
      <c r="K84" s="273" t="s">
        <v>141</v>
      </c>
      <c r="L84" s="252">
        <v>2020630010116</v>
      </c>
      <c r="M84" s="272" t="s">
        <v>144</v>
      </c>
      <c r="N84" s="272" t="s">
        <v>200</v>
      </c>
      <c r="O84" s="199" t="s">
        <v>145</v>
      </c>
      <c r="P84" s="198">
        <v>0</v>
      </c>
      <c r="Q84" s="198">
        <v>7</v>
      </c>
      <c r="R84" s="198">
        <v>1</v>
      </c>
      <c r="S84" s="196">
        <f t="shared" si="3"/>
        <v>0.14285714285714285</v>
      </c>
      <c r="T84" s="199" t="s">
        <v>275</v>
      </c>
      <c r="U84" s="199" t="s">
        <v>256</v>
      </c>
      <c r="V84" s="58">
        <f>153000000-54000000-39000000+65200000</f>
        <v>125200000</v>
      </c>
      <c r="W84" s="120">
        <v>0</v>
      </c>
      <c r="X84" s="201">
        <f t="shared" si="2"/>
        <v>0</v>
      </c>
      <c r="Y84" s="134" t="s">
        <v>380</v>
      </c>
      <c r="Z84" s="134" t="s">
        <v>381</v>
      </c>
      <c r="AA84" s="135" t="s">
        <v>403</v>
      </c>
      <c r="AB84" s="284" t="s">
        <v>41</v>
      </c>
      <c r="AC84" s="22"/>
      <c r="AE84" s="22"/>
      <c r="AF84" s="22"/>
      <c r="AG84" s="22"/>
      <c r="AH84" s="22"/>
      <c r="AI84" s="18"/>
      <c r="AJ84" s="18"/>
      <c r="AK84" s="18"/>
    </row>
    <row r="85" spans="1:37" s="1" customFormat="1" ht="171.75" customHeight="1" x14ac:dyDescent="0.2">
      <c r="A85" s="317"/>
      <c r="B85" s="279"/>
      <c r="C85" s="281"/>
      <c r="D85" s="251"/>
      <c r="E85" s="262"/>
      <c r="F85" s="262"/>
      <c r="G85" s="258"/>
      <c r="H85" s="255"/>
      <c r="I85" s="258"/>
      <c r="J85" s="262"/>
      <c r="K85" s="275"/>
      <c r="L85" s="252"/>
      <c r="M85" s="272"/>
      <c r="N85" s="272"/>
      <c r="O85" s="199" t="s">
        <v>146</v>
      </c>
      <c r="P85" s="198">
        <v>0</v>
      </c>
      <c r="Q85" s="198">
        <v>2</v>
      </c>
      <c r="R85" s="198">
        <v>2</v>
      </c>
      <c r="S85" s="196">
        <f t="shared" si="3"/>
        <v>1</v>
      </c>
      <c r="T85" s="110" t="s">
        <v>336</v>
      </c>
      <c r="U85" s="199" t="s">
        <v>256</v>
      </c>
      <c r="V85" s="58">
        <f>2800000*6+3000000*6</f>
        <v>34800000</v>
      </c>
      <c r="W85" s="120">
        <f>19200000</f>
        <v>19200000</v>
      </c>
      <c r="X85" s="201">
        <f t="shared" si="2"/>
        <v>0.55172413793103448</v>
      </c>
      <c r="Y85" s="134" t="s">
        <v>380</v>
      </c>
      <c r="Z85" s="134" t="s">
        <v>381</v>
      </c>
      <c r="AA85" s="135" t="s">
        <v>419</v>
      </c>
      <c r="AB85" s="284"/>
      <c r="AC85" s="69"/>
      <c r="AE85" s="69"/>
      <c r="AF85" s="22"/>
      <c r="AG85" s="22"/>
      <c r="AH85" s="22"/>
      <c r="AI85" s="18"/>
      <c r="AJ85" s="18"/>
      <c r="AK85" s="18"/>
    </row>
    <row r="86" spans="1:37" s="1" customFormat="1" ht="93" customHeight="1" x14ac:dyDescent="0.2">
      <c r="A86" s="316" t="s">
        <v>60</v>
      </c>
      <c r="B86" s="278" t="s">
        <v>138</v>
      </c>
      <c r="C86" s="280" t="s">
        <v>139</v>
      </c>
      <c r="D86" s="250" t="s">
        <v>140</v>
      </c>
      <c r="E86" s="261">
        <v>0</v>
      </c>
      <c r="F86" s="261" t="s">
        <v>147</v>
      </c>
      <c r="G86" s="256" t="s">
        <v>148</v>
      </c>
      <c r="H86" s="253" t="s">
        <v>149</v>
      </c>
      <c r="I86" s="256" t="s">
        <v>150</v>
      </c>
      <c r="J86" s="261">
        <v>0</v>
      </c>
      <c r="K86" s="273" t="s">
        <v>147</v>
      </c>
      <c r="L86" s="252"/>
      <c r="M86" s="272"/>
      <c r="N86" s="272"/>
      <c r="O86" s="97" t="s">
        <v>151</v>
      </c>
      <c r="P86" s="198">
        <v>0</v>
      </c>
      <c r="Q86" s="198">
        <v>1</v>
      </c>
      <c r="R86" s="198">
        <v>0</v>
      </c>
      <c r="S86" s="196">
        <f t="shared" si="3"/>
        <v>0</v>
      </c>
      <c r="T86" s="110" t="s">
        <v>337</v>
      </c>
      <c r="U86" s="199" t="s">
        <v>256</v>
      </c>
      <c r="V86" s="58">
        <v>0</v>
      </c>
      <c r="W86" s="120">
        <v>0</v>
      </c>
      <c r="X86" s="201" t="e">
        <f t="shared" si="2"/>
        <v>#DIV/0!</v>
      </c>
      <c r="Y86" s="134" t="s">
        <v>380</v>
      </c>
      <c r="Z86" s="134" t="s">
        <v>381</v>
      </c>
      <c r="AA86" s="135" t="s">
        <v>461</v>
      </c>
      <c r="AB86" s="284" t="s">
        <v>41</v>
      </c>
      <c r="AC86" s="22"/>
      <c r="AE86" s="22"/>
      <c r="AF86" s="22"/>
      <c r="AG86" s="22"/>
      <c r="AH86" s="22"/>
      <c r="AI86" s="18"/>
      <c r="AJ86" s="18"/>
      <c r="AK86" s="18"/>
    </row>
    <row r="87" spans="1:37" s="1" customFormat="1" ht="109.5" customHeight="1" x14ac:dyDescent="0.2">
      <c r="A87" s="342"/>
      <c r="B87" s="308"/>
      <c r="C87" s="325"/>
      <c r="D87" s="327"/>
      <c r="E87" s="263"/>
      <c r="F87" s="263"/>
      <c r="G87" s="257"/>
      <c r="H87" s="254"/>
      <c r="I87" s="257"/>
      <c r="J87" s="263"/>
      <c r="K87" s="274"/>
      <c r="L87" s="252"/>
      <c r="M87" s="272"/>
      <c r="N87" s="272"/>
      <c r="O87" s="97" t="s">
        <v>462</v>
      </c>
      <c r="P87" s="198">
        <v>1</v>
      </c>
      <c r="Q87" s="198">
        <v>1</v>
      </c>
      <c r="R87" s="198">
        <v>0</v>
      </c>
      <c r="S87" s="196">
        <f t="shared" si="3"/>
        <v>0</v>
      </c>
      <c r="T87" s="110" t="s">
        <v>338</v>
      </c>
      <c r="U87" s="199" t="s">
        <v>283</v>
      </c>
      <c r="V87" s="58">
        <v>39000000</v>
      </c>
      <c r="W87" s="120">
        <v>0</v>
      </c>
      <c r="X87" s="201">
        <f t="shared" si="2"/>
        <v>0</v>
      </c>
      <c r="Y87" s="134" t="s">
        <v>380</v>
      </c>
      <c r="Z87" s="134" t="s">
        <v>381</v>
      </c>
      <c r="AA87" s="135" t="s">
        <v>463</v>
      </c>
      <c r="AB87" s="284"/>
      <c r="AC87" s="22"/>
      <c r="AE87" s="22"/>
      <c r="AF87" s="22"/>
      <c r="AG87" s="22"/>
      <c r="AH87" s="22"/>
      <c r="AI87" s="18"/>
      <c r="AJ87" s="18"/>
      <c r="AK87" s="18"/>
    </row>
    <row r="88" spans="1:37" s="1" customFormat="1" ht="68.25" customHeight="1" x14ac:dyDescent="0.2">
      <c r="A88" s="342"/>
      <c r="B88" s="308"/>
      <c r="C88" s="325"/>
      <c r="D88" s="327"/>
      <c r="E88" s="263"/>
      <c r="F88" s="263"/>
      <c r="G88" s="257"/>
      <c r="H88" s="254"/>
      <c r="I88" s="257"/>
      <c r="J88" s="263"/>
      <c r="K88" s="274"/>
      <c r="L88" s="252"/>
      <c r="M88" s="272"/>
      <c r="N88" s="272"/>
      <c r="O88" s="259" t="s">
        <v>152</v>
      </c>
      <c r="P88" s="260">
        <v>0</v>
      </c>
      <c r="Q88" s="260">
        <v>3</v>
      </c>
      <c r="R88" s="286">
        <v>3</v>
      </c>
      <c r="S88" s="288">
        <f>R88/Q88</f>
        <v>1</v>
      </c>
      <c r="T88" s="110" t="s">
        <v>335</v>
      </c>
      <c r="U88" s="199" t="s">
        <v>279</v>
      </c>
      <c r="V88" s="58">
        <v>13200000</v>
      </c>
      <c r="W88" s="120">
        <v>0</v>
      </c>
      <c r="X88" s="201">
        <f t="shared" si="2"/>
        <v>0</v>
      </c>
      <c r="Y88" s="134" t="s">
        <v>380</v>
      </c>
      <c r="Z88" s="134" t="s">
        <v>381</v>
      </c>
      <c r="AA88" s="408" t="s">
        <v>420</v>
      </c>
      <c r="AB88" s="284"/>
      <c r="AC88" s="22"/>
      <c r="AE88" s="22"/>
      <c r="AF88" s="22"/>
      <c r="AG88" s="22"/>
      <c r="AH88" s="22"/>
      <c r="AI88" s="18"/>
      <c r="AJ88" s="18"/>
      <c r="AK88" s="18"/>
    </row>
    <row r="89" spans="1:37" s="1" customFormat="1" ht="93" customHeight="1" x14ac:dyDescent="0.2">
      <c r="A89" s="317"/>
      <c r="B89" s="279"/>
      <c r="C89" s="281"/>
      <c r="D89" s="251"/>
      <c r="E89" s="262"/>
      <c r="F89" s="262"/>
      <c r="G89" s="258"/>
      <c r="H89" s="255"/>
      <c r="I89" s="258"/>
      <c r="J89" s="262"/>
      <c r="K89" s="275"/>
      <c r="L89" s="252"/>
      <c r="M89" s="272"/>
      <c r="N89" s="272"/>
      <c r="O89" s="259"/>
      <c r="P89" s="260"/>
      <c r="Q89" s="260"/>
      <c r="R89" s="286"/>
      <c r="S89" s="288"/>
      <c r="T89" s="110" t="s">
        <v>338</v>
      </c>
      <c r="U89" s="199" t="s">
        <v>283</v>
      </c>
      <c r="V89" s="58">
        <f>2800000*6+3000000*6+3200000*6</f>
        <v>54000000</v>
      </c>
      <c r="W89" s="120">
        <f>19200000+16800000+18000000</f>
        <v>54000000</v>
      </c>
      <c r="X89" s="201">
        <f t="shared" si="2"/>
        <v>1</v>
      </c>
      <c r="Y89" s="134" t="s">
        <v>380</v>
      </c>
      <c r="Z89" s="134" t="s">
        <v>381</v>
      </c>
      <c r="AA89" s="465"/>
      <c r="AB89" s="284"/>
      <c r="AC89" s="69"/>
      <c r="AE89" s="69"/>
      <c r="AF89" s="22"/>
      <c r="AG89" s="22"/>
      <c r="AH89" s="22"/>
      <c r="AI89" s="18"/>
      <c r="AJ89" s="18"/>
      <c r="AK89" s="18"/>
    </row>
    <row r="90" spans="1:37" s="1" customFormat="1" ht="64.5" customHeight="1" x14ac:dyDescent="0.2">
      <c r="A90" s="54" t="s">
        <v>60</v>
      </c>
      <c r="B90" s="45" t="s">
        <v>138</v>
      </c>
      <c r="C90" s="80" t="s">
        <v>139</v>
      </c>
      <c r="D90" s="80" t="s">
        <v>140</v>
      </c>
      <c r="E90" s="223">
        <v>0</v>
      </c>
      <c r="F90" s="223">
        <v>1</v>
      </c>
      <c r="G90" s="80" t="s">
        <v>153</v>
      </c>
      <c r="H90" s="207" t="s">
        <v>154</v>
      </c>
      <c r="I90" s="80" t="s">
        <v>155</v>
      </c>
      <c r="J90" s="44">
        <v>0</v>
      </c>
      <c r="K90" s="60">
        <v>1</v>
      </c>
      <c r="L90" s="205">
        <v>2020630010105</v>
      </c>
      <c r="M90" s="199" t="s">
        <v>156</v>
      </c>
      <c r="N90" s="199" t="s">
        <v>202</v>
      </c>
      <c r="O90" s="199" t="s">
        <v>188</v>
      </c>
      <c r="P90" s="198">
        <v>0</v>
      </c>
      <c r="Q90" s="198">
        <v>1</v>
      </c>
      <c r="R90" s="198">
        <v>0.1</v>
      </c>
      <c r="S90" s="196">
        <f t="shared" si="3"/>
        <v>0.1</v>
      </c>
      <c r="T90" s="199" t="s">
        <v>59</v>
      </c>
      <c r="U90" s="199" t="s">
        <v>59</v>
      </c>
      <c r="V90" s="58">
        <v>0</v>
      </c>
      <c r="W90" s="120">
        <v>0</v>
      </c>
      <c r="X90" s="201" t="e">
        <f>W90/V90</f>
        <v>#DIV/0!</v>
      </c>
      <c r="Y90" s="134" t="s">
        <v>380</v>
      </c>
      <c r="Z90" s="134" t="s">
        <v>381</v>
      </c>
      <c r="AA90" s="190" t="s">
        <v>428</v>
      </c>
      <c r="AB90" s="206" t="s">
        <v>41</v>
      </c>
      <c r="AC90" s="22"/>
      <c r="AE90" s="22"/>
      <c r="AF90" s="22"/>
      <c r="AG90" s="22"/>
      <c r="AH90" s="22"/>
      <c r="AI90" s="18"/>
      <c r="AJ90" s="18"/>
      <c r="AK90" s="18"/>
    </row>
    <row r="91" spans="1:37" s="1" customFormat="1" ht="61.5" customHeight="1" x14ac:dyDescent="0.2">
      <c r="A91" s="316" t="s">
        <v>60</v>
      </c>
      <c r="B91" s="278" t="s">
        <v>109</v>
      </c>
      <c r="C91" s="280" t="s">
        <v>157</v>
      </c>
      <c r="D91" s="250" t="s">
        <v>158</v>
      </c>
      <c r="E91" s="280">
        <v>1</v>
      </c>
      <c r="F91" s="280">
        <v>1</v>
      </c>
      <c r="G91" s="250" t="s">
        <v>159</v>
      </c>
      <c r="H91" s="282" t="s">
        <v>160</v>
      </c>
      <c r="I91" s="250" t="s">
        <v>161</v>
      </c>
      <c r="J91" s="318">
        <v>1</v>
      </c>
      <c r="K91" s="273">
        <v>1</v>
      </c>
      <c r="L91" s="252">
        <v>2020630010108</v>
      </c>
      <c r="M91" s="285" t="s">
        <v>162</v>
      </c>
      <c r="N91" s="285" t="s">
        <v>163</v>
      </c>
      <c r="O91" s="21" t="s">
        <v>164</v>
      </c>
      <c r="P91" s="260">
        <v>0</v>
      </c>
      <c r="Q91" s="228"/>
      <c r="R91" s="228"/>
      <c r="S91" s="196">
        <v>1</v>
      </c>
      <c r="T91" s="199" t="s">
        <v>59</v>
      </c>
      <c r="U91" s="199" t="s">
        <v>59</v>
      </c>
      <c r="V91" s="58">
        <v>0</v>
      </c>
      <c r="W91" s="120">
        <v>0</v>
      </c>
      <c r="X91" s="201" t="e">
        <f>W91/V91</f>
        <v>#DIV/0!</v>
      </c>
      <c r="Y91" s="134" t="s">
        <v>380</v>
      </c>
      <c r="Z91" s="134" t="s">
        <v>381</v>
      </c>
      <c r="AA91" s="135" t="s">
        <v>434</v>
      </c>
      <c r="AB91" s="284" t="s">
        <v>41</v>
      </c>
      <c r="AC91" s="70"/>
      <c r="AE91" s="22"/>
      <c r="AF91" s="22"/>
      <c r="AG91" s="22"/>
      <c r="AH91" s="22"/>
      <c r="AI91" s="18"/>
      <c r="AJ91" s="18"/>
      <c r="AK91" s="18"/>
    </row>
    <row r="92" spans="1:37" s="1" customFormat="1" ht="52.5" customHeight="1" x14ac:dyDescent="0.2">
      <c r="A92" s="317"/>
      <c r="B92" s="279"/>
      <c r="C92" s="281"/>
      <c r="D92" s="251"/>
      <c r="E92" s="281"/>
      <c r="F92" s="281"/>
      <c r="G92" s="251"/>
      <c r="H92" s="283"/>
      <c r="I92" s="251"/>
      <c r="J92" s="319"/>
      <c r="K92" s="275"/>
      <c r="L92" s="252"/>
      <c r="M92" s="285"/>
      <c r="N92" s="285"/>
      <c r="O92" s="21" t="s">
        <v>183</v>
      </c>
      <c r="P92" s="260"/>
      <c r="Q92" s="228"/>
      <c r="R92" s="228"/>
      <c r="S92" s="196">
        <v>1</v>
      </c>
      <c r="T92" s="199" t="s">
        <v>301</v>
      </c>
      <c r="U92" s="199" t="s">
        <v>279</v>
      </c>
      <c r="V92" s="58">
        <v>0</v>
      </c>
      <c r="W92" s="120">
        <v>0</v>
      </c>
      <c r="X92" s="201" t="e">
        <f>W92/V92</f>
        <v>#DIV/0!</v>
      </c>
      <c r="Y92" s="134" t="s">
        <v>380</v>
      </c>
      <c r="Z92" s="134" t="s">
        <v>381</v>
      </c>
      <c r="AA92" s="135" t="s">
        <v>421</v>
      </c>
      <c r="AB92" s="284"/>
      <c r="AC92" s="70"/>
      <c r="AE92" s="22"/>
      <c r="AF92" s="22"/>
      <c r="AG92" s="22"/>
      <c r="AH92" s="22"/>
      <c r="AI92" s="18"/>
      <c r="AJ92" s="18"/>
      <c r="AK92" s="18"/>
    </row>
    <row r="93" spans="1:37" s="1" customFormat="1" ht="126.75" customHeight="1" x14ac:dyDescent="0.2">
      <c r="A93" s="310" t="s">
        <v>165</v>
      </c>
      <c r="B93" s="313" t="s">
        <v>159</v>
      </c>
      <c r="C93" s="264" t="s">
        <v>239</v>
      </c>
      <c r="D93" s="301" t="s">
        <v>133</v>
      </c>
      <c r="E93" s="264">
        <v>3</v>
      </c>
      <c r="F93" s="264">
        <v>4</v>
      </c>
      <c r="G93" s="301" t="s">
        <v>134</v>
      </c>
      <c r="H93" s="301" t="s">
        <v>135</v>
      </c>
      <c r="I93" s="301" t="s">
        <v>240</v>
      </c>
      <c r="J93" s="264">
        <v>3</v>
      </c>
      <c r="K93" s="267">
        <v>4</v>
      </c>
      <c r="L93" s="252">
        <v>2020630010168</v>
      </c>
      <c r="M93" s="285" t="s">
        <v>241</v>
      </c>
      <c r="N93" s="285" t="s">
        <v>242</v>
      </c>
      <c r="O93" s="209" t="s">
        <v>166</v>
      </c>
      <c r="P93" s="198">
        <v>1</v>
      </c>
      <c r="Q93" s="198">
        <v>1</v>
      </c>
      <c r="R93" s="195">
        <v>1</v>
      </c>
      <c r="S93" s="196">
        <f t="shared" si="3"/>
        <v>1</v>
      </c>
      <c r="T93" s="199" t="s">
        <v>282</v>
      </c>
      <c r="U93" s="199" t="s">
        <v>206</v>
      </c>
      <c r="V93" s="58">
        <v>424582864</v>
      </c>
      <c r="W93" s="120">
        <f>424582863.75</f>
        <v>424582863.75</v>
      </c>
      <c r="X93" s="201">
        <f t="shared" si="2"/>
        <v>0.99999999941118678</v>
      </c>
      <c r="Y93" s="134" t="s">
        <v>380</v>
      </c>
      <c r="Z93" s="134" t="s">
        <v>381</v>
      </c>
      <c r="AA93" s="190" t="s">
        <v>422</v>
      </c>
      <c r="AB93" s="299" t="s">
        <v>41</v>
      </c>
      <c r="AC93" s="69"/>
      <c r="AE93" s="22"/>
      <c r="AF93" s="22"/>
      <c r="AG93" s="22"/>
      <c r="AH93" s="22"/>
      <c r="AI93" s="18"/>
      <c r="AJ93" s="18"/>
      <c r="AK93" s="18"/>
    </row>
    <row r="94" spans="1:37" s="1" customFormat="1" ht="87" customHeight="1" x14ac:dyDescent="0.2">
      <c r="A94" s="311"/>
      <c r="B94" s="314"/>
      <c r="C94" s="265"/>
      <c r="D94" s="302"/>
      <c r="E94" s="265"/>
      <c r="F94" s="265"/>
      <c r="G94" s="302"/>
      <c r="H94" s="302"/>
      <c r="I94" s="302"/>
      <c r="J94" s="265"/>
      <c r="K94" s="268"/>
      <c r="L94" s="252"/>
      <c r="M94" s="285"/>
      <c r="N94" s="285"/>
      <c r="O94" s="259" t="s">
        <v>212</v>
      </c>
      <c r="P94" s="260">
        <v>0</v>
      </c>
      <c r="Q94" s="260">
        <v>2</v>
      </c>
      <c r="R94" s="287">
        <v>2</v>
      </c>
      <c r="S94" s="288">
        <f t="shared" si="3"/>
        <v>1</v>
      </c>
      <c r="T94" s="199" t="s">
        <v>281</v>
      </c>
      <c r="U94" s="199" t="s">
        <v>279</v>
      </c>
      <c r="V94" s="58">
        <v>300000000</v>
      </c>
      <c r="W94" s="120">
        <f>299236457.5</f>
        <v>299236457.5</v>
      </c>
      <c r="X94" s="201">
        <f t="shared" si="2"/>
        <v>0.99745485833333336</v>
      </c>
      <c r="Y94" s="134" t="s">
        <v>380</v>
      </c>
      <c r="Z94" s="134" t="s">
        <v>381</v>
      </c>
      <c r="AA94" s="190" t="s">
        <v>429</v>
      </c>
      <c r="AB94" s="299"/>
      <c r="AC94" s="69"/>
      <c r="AE94" s="22"/>
      <c r="AF94" s="22"/>
      <c r="AG94" s="22"/>
      <c r="AH94" s="22"/>
      <c r="AI94" s="18"/>
      <c r="AJ94" s="18"/>
      <c r="AK94" s="18"/>
    </row>
    <row r="95" spans="1:37" s="1" customFormat="1" ht="54.75" customHeight="1" x14ac:dyDescent="0.2">
      <c r="A95" s="312"/>
      <c r="B95" s="315"/>
      <c r="C95" s="266"/>
      <c r="D95" s="303"/>
      <c r="E95" s="266"/>
      <c r="F95" s="266"/>
      <c r="G95" s="303"/>
      <c r="H95" s="303"/>
      <c r="I95" s="303"/>
      <c r="J95" s="266"/>
      <c r="K95" s="269"/>
      <c r="L95" s="252"/>
      <c r="M95" s="285"/>
      <c r="N95" s="285"/>
      <c r="O95" s="259"/>
      <c r="P95" s="260"/>
      <c r="Q95" s="260"/>
      <c r="R95" s="287"/>
      <c r="S95" s="288"/>
      <c r="T95" s="110" t="s">
        <v>280</v>
      </c>
      <c r="U95" s="199" t="s">
        <v>40</v>
      </c>
      <c r="V95" s="58">
        <v>100000000</v>
      </c>
      <c r="W95" s="120">
        <v>0</v>
      </c>
      <c r="X95" s="201">
        <f t="shared" si="2"/>
        <v>0</v>
      </c>
      <c r="Y95" s="134" t="s">
        <v>380</v>
      </c>
      <c r="Z95" s="134" t="s">
        <v>381</v>
      </c>
      <c r="AA95" s="135" t="s">
        <v>430</v>
      </c>
      <c r="AB95" s="299"/>
      <c r="AC95" s="22"/>
      <c r="AE95" s="22"/>
      <c r="AF95" s="22"/>
      <c r="AG95" s="22"/>
      <c r="AH95" s="22"/>
      <c r="AI95" s="18"/>
      <c r="AJ95" s="18"/>
      <c r="AK95" s="18"/>
    </row>
    <row r="96" spans="1:37" s="1" customFormat="1" ht="57" customHeight="1" x14ac:dyDescent="0.2">
      <c r="A96" s="55" t="s">
        <v>165</v>
      </c>
      <c r="B96" s="45" t="s">
        <v>76</v>
      </c>
      <c r="C96" s="223" t="s">
        <v>77</v>
      </c>
      <c r="D96" s="80" t="s">
        <v>78</v>
      </c>
      <c r="E96" s="223">
        <v>1</v>
      </c>
      <c r="F96" s="223">
        <v>1</v>
      </c>
      <c r="G96" s="80" t="s">
        <v>79</v>
      </c>
      <c r="H96" s="270" t="s">
        <v>167</v>
      </c>
      <c r="I96" s="80" t="s">
        <v>167</v>
      </c>
      <c r="J96" s="44">
        <v>1</v>
      </c>
      <c r="K96" s="60">
        <v>1</v>
      </c>
      <c r="L96" s="252">
        <v>2020630010139</v>
      </c>
      <c r="M96" s="259" t="s">
        <v>168</v>
      </c>
      <c r="N96" s="259" t="s">
        <v>201</v>
      </c>
      <c r="O96" s="270" t="s">
        <v>278</v>
      </c>
      <c r="P96" s="289">
        <v>2</v>
      </c>
      <c r="Q96" s="289">
        <v>1</v>
      </c>
      <c r="R96" s="289">
        <v>0.2</v>
      </c>
      <c r="S96" s="291">
        <f>R96/Q96</f>
        <v>0.2</v>
      </c>
      <c r="T96" s="110" t="s">
        <v>340</v>
      </c>
      <c r="U96" s="199" t="s">
        <v>276</v>
      </c>
      <c r="V96" s="58">
        <v>130000000</v>
      </c>
      <c r="W96" s="120">
        <v>0</v>
      </c>
      <c r="X96" s="323">
        <f t="shared" si="2"/>
        <v>0</v>
      </c>
      <c r="Y96" s="134" t="s">
        <v>380</v>
      </c>
      <c r="Z96" s="134" t="s">
        <v>381</v>
      </c>
      <c r="AA96" s="466" t="s">
        <v>423</v>
      </c>
      <c r="AB96" s="284" t="s">
        <v>41</v>
      </c>
      <c r="AC96" s="22"/>
      <c r="AE96" s="22"/>
      <c r="AF96" s="22"/>
      <c r="AG96" s="22"/>
      <c r="AH96" s="22"/>
      <c r="AI96" s="18"/>
      <c r="AJ96" s="18"/>
      <c r="AK96" s="18"/>
    </row>
    <row r="97" spans="1:37" s="1" customFormat="1" ht="57" customHeight="1" x14ac:dyDescent="0.2">
      <c r="A97" s="55"/>
      <c r="B97" s="45"/>
      <c r="C97" s="223"/>
      <c r="D97" s="80"/>
      <c r="E97" s="223"/>
      <c r="F97" s="223"/>
      <c r="G97" s="80"/>
      <c r="H97" s="271"/>
      <c r="I97" s="80"/>
      <c r="J97" s="44"/>
      <c r="K97" s="60"/>
      <c r="L97" s="252"/>
      <c r="M97" s="259"/>
      <c r="N97" s="259"/>
      <c r="O97" s="271"/>
      <c r="P97" s="290"/>
      <c r="Q97" s="290"/>
      <c r="R97" s="290"/>
      <c r="S97" s="292"/>
      <c r="T97" s="199" t="s">
        <v>339</v>
      </c>
      <c r="U97" s="199" t="s">
        <v>40</v>
      </c>
      <c r="V97" s="58">
        <v>66486000</v>
      </c>
      <c r="W97" s="120">
        <v>0</v>
      </c>
      <c r="X97" s="416"/>
      <c r="Y97" s="134" t="s">
        <v>380</v>
      </c>
      <c r="Z97" s="134" t="s">
        <v>381</v>
      </c>
      <c r="AA97" s="467"/>
      <c r="AB97" s="284"/>
      <c r="AC97" s="22"/>
      <c r="AE97" s="22"/>
      <c r="AF97" s="22"/>
      <c r="AG97" s="22"/>
      <c r="AH97" s="22"/>
      <c r="AI97" s="18"/>
      <c r="AJ97" s="18"/>
      <c r="AK97" s="18"/>
    </row>
    <row r="98" spans="1:37" s="1" customFormat="1" ht="94.5" customHeight="1" x14ac:dyDescent="0.2">
      <c r="A98" s="55" t="s">
        <v>165</v>
      </c>
      <c r="B98" s="45" t="s">
        <v>76</v>
      </c>
      <c r="C98" s="223" t="s">
        <v>77</v>
      </c>
      <c r="D98" s="80" t="s">
        <v>78</v>
      </c>
      <c r="E98" s="223">
        <v>1</v>
      </c>
      <c r="F98" s="223">
        <v>2</v>
      </c>
      <c r="G98" s="80" t="s">
        <v>79</v>
      </c>
      <c r="H98" s="207" t="s">
        <v>169</v>
      </c>
      <c r="I98" s="80" t="s">
        <v>170</v>
      </c>
      <c r="J98" s="44">
        <v>1</v>
      </c>
      <c r="K98" s="60">
        <v>2</v>
      </c>
      <c r="L98" s="252"/>
      <c r="M98" s="259"/>
      <c r="N98" s="259"/>
      <c r="O98" s="199" t="s">
        <v>171</v>
      </c>
      <c r="P98" s="198">
        <v>2</v>
      </c>
      <c r="Q98" s="198">
        <v>1</v>
      </c>
      <c r="R98" s="198">
        <v>0.1</v>
      </c>
      <c r="S98" s="196">
        <f t="shared" si="3"/>
        <v>0.1</v>
      </c>
      <c r="T98" s="110" t="s">
        <v>322</v>
      </c>
      <c r="U98" s="199" t="s">
        <v>279</v>
      </c>
      <c r="V98" s="58">
        <v>305000000</v>
      </c>
      <c r="W98" s="120">
        <v>0</v>
      </c>
      <c r="X98" s="201">
        <f t="shared" si="2"/>
        <v>0</v>
      </c>
      <c r="Y98" s="134" t="s">
        <v>380</v>
      </c>
      <c r="Z98" s="134" t="s">
        <v>381</v>
      </c>
      <c r="AA98" s="152" t="s">
        <v>435</v>
      </c>
      <c r="AB98" s="284"/>
      <c r="AC98" s="69"/>
      <c r="AE98" s="22"/>
      <c r="AF98" s="22"/>
      <c r="AG98" s="22"/>
      <c r="AH98" s="22"/>
      <c r="AI98" s="18"/>
      <c r="AJ98" s="18"/>
      <c r="AK98" s="18"/>
    </row>
    <row r="99" spans="1:37" s="1" customFormat="1" ht="78" customHeight="1" x14ac:dyDescent="0.2">
      <c r="A99" s="227" t="s">
        <v>165</v>
      </c>
      <c r="B99" s="221" t="s">
        <v>109</v>
      </c>
      <c r="C99" s="213" t="s">
        <v>110</v>
      </c>
      <c r="D99" s="211" t="s">
        <v>158</v>
      </c>
      <c r="E99" s="213">
        <v>0</v>
      </c>
      <c r="F99" s="213">
        <v>5</v>
      </c>
      <c r="G99" s="211" t="s">
        <v>159</v>
      </c>
      <c r="H99" s="203" t="s">
        <v>172</v>
      </c>
      <c r="I99" s="211" t="s">
        <v>173</v>
      </c>
      <c r="J99" s="215">
        <v>0</v>
      </c>
      <c r="K99" s="216">
        <v>5</v>
      </c>
      <c r="L99" s="205">
        <v>2020630010118</v>
      </c>
      <c r="M99" s="199" t="s">
        <v>174</v>
      </c>
      <c r="N99" s="199" t="s">
        <v>175</v>
      </c>
      <c r="O99" s="208" t="s">
        <v>176</v>
      </c>
      <c r="P99" s="198">
        <v>1</v>
      </c>
      <c r="Q99" s="198">
        <v>1</v>
      </c>
      <c r="R99" s="195">
        <v>0.1</v>
      </c>
      <c r="S99" s="196">
        <f t="shared" si="3"/>
        <v>0.1</v>
      </c>
      <c r="T99" s="118" t="s">
        <v>321</v>
      </c>
      <c r="U99" s="199" t="s">
        <v>283</v>
      </c>
      <c r="V99" s="119">
        <v>60000000</v>
      </c>
      <c r="W99" s="120">
        <v>0</v>
      </c>
      <c r="X99" s="200">
        <f t="shared" si="2"/>
        <v>0</v>
      </c>
      <c r="Y99" s="134" t="s">
        <v>380</v>
      </c>
      <c r="Z99" s="134" t="s">
        <v>381</v>
      </c>
      <c r="AA99" s="135" t="s">
        <v>424</v>
      </c>
      <c r="AB99" s="206" t="s">
        <v>41</v>
      </c>
      <c r="AC99" s="22"/>
      <c r="AE99" s="22"/>
      <c r="AF99" s="22"/>
      <c r="AG99" s="22"/>
      <c r="AH99" s="22"/>
      <c r="AI99" s="18"/>
      <c r="AJ99" s="18"/>
      <c r="AK99" s="18"/>
    </row>
    <row r="100" spans="1:37" s="1" customFormat="1" ht="69" customHeight="1" x14ac:dyDescent="0.2">
      <c r="A100" s="305" t="s">
        <v>165</v>
      </c>
      <c r="B100" s="278" t="s">
        <v>109</v>
      </c>
      <c r="C100" s="280" t="s">
        <v>110</v>
      </c>
      <c r="D100" s="250" t="s">
        <v>111</v>
      </c>
      <c r="E100" s="329">
        <v>1</v>
      </c>
      <c r="F100" s="329">
        <v>1</v>
      </c>
      <c r="G100" s="250" t="s">
        <v>112</v>
      </c>
      <c r="H100" s="282" t="s">
        <v>177</v>
      </c>
      <c r="I100" s="250" t="s">
        <v>178</v>
      </c>
      <c r="J100" s="329">
        <v>1</v>
      </c>
      <c r="K100" s="336">
        <v>1</v>
      </c>
      <c r="L100" s="252">
        <v>2020630010117</v>
      </c>
      <c r="M100" s="340" t="s">
        <v>179</v>
      </c>
      <c r="N100" s="259" t="s">
        <v>180</v>
      </c>
      <c r="O100" s="259" t="s">
        <v>181</v>
      </c>
      <c r="P100" s="260">
        <v>12</v>
      </c>
      <c r="Q100" s="260">
        <v>12</v>
      </c>
      <c r="R100" s="286">
        <v>1</v>
      </c>
      <c r="S100" s="288">
        <f>R100/Q100</f>
        <v>8.3333333333333329E-2</v>
      </c>
      <c r="T100" s="110" t="s">
        <v>320</v>
      </c>
      <c r="U100" s="199" t="s">
        <v>291</v>
      </c>
      <c r="V100" s="58">
        <v>1125665166</v>
      </c>
      <c r="W100" s="120">
        <v>0</v>
      </c>
      <c r="X100" s="201">
        <f t="shared" si="2"/>
        <v>0</v>
      </c>
      <c r="Y100" s="134" t="s">
        <v>380</v>
      </c>
      <c r="Z100" s="134" t="s">
        <v>381</v>
      </c>
      <c r="AA100" s="468" t="s">
        <v>431</v>
      </c>
      <c r="AB100" s="284" t="s">
        <v>41</v>
      </c>
      <c r="AC100" s="22"/>
      <c r="AE100" s="22"/>
      <c r="AF100" s="22"/>
      <c r="AG100" s="22"/>
      <c r="AH100" s="22"/>
      <c r="AI100" s="18"/>
      <c r="AJ100" s="18"/>
      <c r="AK100" s="18"/>
    </row>
    <row r="101" spans="1:37" s="1" customFormat="1" ht="24.95" customHeight="1" x14ac:dyDescent="0.2">
      <c r="A101" s="306"/>
      <c r="B101" s="308"/>
      <c r="C101" s="325"/>
      <c r="D101" s="327"/>
      <c r="E101" s="330"/>
      <c r="F101" s="330"/>
      <c r="G101" s="327"/>
      <c r="H101" s="332"/>
      <c r="I101" s="327"/>
      <c r="J101" s="330"/>
      <c r="K101" s="337"/>
      <c r="L101" s="252"/>
      <c r="M101" s="340"/>
      <c r="N101" s="259"/>
      <c r="O101" s="259"/>
      <c r="P101" s="260"/>
      <c r="Q101" s="260"/>
      <c r="R101" s="286"/>
      <c r="S101" s="288"/>
      <c r="T101" s="259" t="s">
        <v>299</v>
      </c>
      <c r="U101" s="259" t="s">
        <v>300</v>
      </c>
      <c r="V101" s="443">
        <v>6287094829.1999998</v>
      </c>
      <c r="W101" s="320">
        <v>0</v>
      </c>
      <c r="X101" s="323">
        <f>W101/V101</f>
        <v>0</v>
      </c>
      <c r="Y101" s="460" t="s">
        <v>380</v>
      </c>
      <c r="Z101" s="460" t="s">
        <v>381</v>
      </c>
      <c r="AA101" s="469"/>
      <c r="AB101" s="284"/>
      <c r="AC101" s="22"/>
      <c r="AE101" s="22"/>
      <c r="AF101" s="22"/>
      <c r="AG101" s="22"/>
      <c r="AH101" s="22"/>
      <c r="AI101" s="18"/>
      <c r="AJ101" s="18"/>
      <c r="AK101" s="18"/>
    </row>
    <row r="102" spans="1:37" s="1" customFormat="1" ht="46.5" customHeight="1" thickBot="1" x14ac:dyDescent="0.25">
      <c r="A102" s="307"/>
      <c r="B102" s="309"/>
      <c r="C102" s="326"/>
      <c r="D102" s="328"/>
      <c r="E102" s="331"/>
      <c r="F102" s="331"/>
      <c r="G102" s="328"/>
      <c r="H102" s="333"/>
      <c r="I102" s="328"/>
      <c r="J102" s="331"/>
      <c r="K102" s="338"/>
      <c r="L102" s="339"/>
      <c r="M102" s="341"/>
      <c r="N102" s="334"/>
      <c r="O102" s="334"/>
      <c r="P102" s="304"/>
      <c r="Q102" s="304"/>
      <c r="R102" s="440"/>
      <c r="S102" s="441"/>
      <c r="T102" s="334"/>
      <c r="U102" s="335"/>
      <c r="V102" s="444"/>
      <c r="W102" s="321"/>
      <c r="X102" s="324"/>
      <c r="Y102" s="461"/>
      <c r="Z102" s="461"/>
      <c r="AA102" s="470"/>
      <c r="AB102" s="322"/>
      <c r="AC102" s="22"/>
      <c r="AE102" s="22"/>
      <c r="AF102" s="22"/>
      <c r="AG102" s="22"/>
      <c r="AH102" s="22"/>
      <c r="AI102" s="18"/>
      <c r="AJ102" s="18"/>
      <c r="AK102" s="18"/>
    </row>
    <row r="103" spans="1:37" ht="15" customHeight="1" thickBot="1" x14ac:dyDescent="0.25">
      <c r="A103" s="87" t="s">
        <v>182</v>
      </c>
      <c r="B103" s="88"/>
      <c r="C103" s="88"/>
      <c r="D103" s="88"/>
      <c r="E103" s="88"/>
      <c r="F103" s="88"/>
      <c r="G103" s="88"/>
      <c r="H103" s="88"/>
      <c r="I103" s="88"/>
      <c r="J103" s="88"/>
      <c r="K103" s="88"/>
      <c r="L103" s="88"/>
      <c r="M103" s="88"/>
      <c r="N103" s="88"/>
      <c r="O103" s="88"/>
      <c r="P103" s="88"/>
      <c r="Q103" s="88"/>
      <c r="R103" s="145"/>
      <c r="S103" s="145"/>
      <c r="T103" s="88"/>
      <c r="U103" s="146"/>
      <c r="V103" s="147">
        <f>SUM(V12:V102)</f>
        <v>122714102073</v>
      </c>
      <c r="W103" s="147">
        <f>SUM(W12:W102)</f>
        <v>11478332720.65</v>
      </c>
      <c r="X103" s="148">
        <f>W103/V103</f>
        <v>9.3537193580423089E-2</v>
      </c>
      <c r="Y103" s="149"/>
      <c r="Z103" s="149"/>
      <c r="AA103" s="149"/>
      <c r="AB103" s="150"/>
      <c r="AC103" s="76"/>
      <c r="AD103" s="77"/>
    </row>
    <row r="104" spans="1:37" ht="14.1" customHeight="1" x14ac:dyDescent="0.2">
      <c r="A104" s="171"/>
      <c r="B104" s="172"/>
      <c r="C104" s="172"/>
      <c r="D104" s="172"/>
      <c r="E104" s="172"/>
      <c r="F104" s="172"/>
      <c r="G104" s="172"/>
      <c r="H104" s="172"/>
      <c r="I104" s="172"/>
      <c r="J104" s="172"/>
      <c r="K104" s="172"/>
      <c r="L104" s="172"/>
      <c r="M104" s="172"/>
      <c r="N104" s="172"/>
      <c r="O104" s="172"/>
      <c r="P104" s="172"/>
      <c r="Q104" s="172"/>
      <c r="R104" s="173"/>
      <c r="S104" s="176">
        <v>0</v>
      </c>
      <c r="T104" s="172"/>
      <c r="U104" s="172"/>
      <c r="V104" s="174"/>
      <c r="W104" s="174"/>
      <c r="X104" s="176">
        <v>0</v>
      </c>
      <c r="Y104" s="174"/>
      <c r="Z104" s="174"/>
      <c r="AA104" s="174"/>
      <c r="AB104" s="175"/>
      <c r="AC104" s="76"/>
      <c r="AD104" s="77"/>
    </row>
    <row r="105" spans="1:37" ht="13.5" thickBot="1" x14ac:dyDescent="0.25">
      <c r="A105" s="171"/>
      <c r="B105" s="172"/>
      <c r="C105" s="172"/>
      <c r="D105" s="172"/>
      <c r="E105" s="172"/>
      <c r="F105" s="172"/>
      <c r="G105" s="172"/>
      <c r="H105" s="172"/>
      <c r="I105" s="172"/>
      <c r="J105" s="172"/>
      <c r="K105" s="172"/>
      <c r="L105" s="172"/>
      <c r="M105" s="172"/>
      <c r="N105" s="172"/>
      <c r="O105" s="172"/>
      <c r="P105" s="172"/>
      <c r="Q105" s="172"/>
      <c r="R105" s="173"/>
      <c r="S105" s="176">
        <v>1</v>
      </c>
      <c r="T105" s="172"/>
      <c r="U105" s="172"/>
      <c r="V105" s="174"/>
      <c r="W105" s="174"/>
      <c r="X105" s="176">
        <v>1</v>
      </c>
      <c r="Y105" s="174"/>
      <c r="Z105" s="174"/>
      <c r="AA105" s="174"/>
      <c r="AB105" s="175"/>
      <c r="AC105" s="76"/>
      <c r="AD105" s="77"/>
    </row>
    <row r="106" spans="1:37" ht="25.5" customHeight="1" x14ac:dyDescent="0.2">
      <c r="A106" s="243"/>
      <c r="B106" s="244"/>
      <c r="C106" s="245"/>
      <c r="D106" s="244"/>
      <c r="E106" s="245"/>
      <c r="F106" s="244"/>
      <c r="G106" s="245"/>
      <c r="H106" s="244"/>
      <c r="I106" s="245"/>
      <c r="J106" s="245"/>
      <c r="K106" s="244"/>
      <c r="L106" s="246"/>
      <c r="M106" s="244"/>
      <c r="N106" s="245"/>
      <c r="O106" s="245"/>
      <c r="P106" s="245"/>
      <c r="Q106" s="245"/>
      <c r="R106" s="244"/>
      <c r="S106" s="247"/>
      <c r="T106" s="245"/>
      <c r="U106" s="245"/>
      <c r="V106" s="245"/>
      <c r="W106" s="245"/>
      <c r="X106" s="244"/>
      <c r="Y106" s="245"/>
      <c r="Z106" s="245"/>
      <c r="AA106" s="245"/>
      <c r="AB106" s="248"/>
      <c r="AC106" s="11"/>
      <c r="AD106" s="11"/>
      <c r="AE106" s="11"/>
      <c r="AF106" s="11"/>
      <c r="AG106" s="11"/>
      <c r="AH106" s="8"/>
    </row>
    <row r="107" spans="1:37" ht="30.95" customHeight="1" x14ac:dyDescent="0.2">
      <c r="A107" s="7"/>
      <c r="B107" s="41"/>
      <c r="C107" s="8"/>
      <c r="D107" s="41"/>
      <c r="E107" s="8"/>
      <c r="F107" s="41"/>
      <c r="G107" s="8"/>
      <c r="H107" s="41"/>
      <c r="I107" s="8"/>
      <c r="J107" s="8"/>
      <c r="K107" s="41"/>
      <c r="L107" s="9"/>
      <c r="M107" s="41"/>
      <c r="N107" s="8"/>
      <c r="O107" s="8"/>
      <c r="P107" s="8"/>
      <c r="Q107" s="8"/>
      <c r="R107" s="41"/>
      <c r="S107" s="99"/>
      <c r="T107" s="8"/>
      <c r="U107" s="8"/>
      <c r="V107" s="8"/>
      <c r="W107" s="8"/>
      <c r="X107" s="41"/>
      <c r="Y107" s="8"/>
      <c r="Z107" s="8"/>
      <c r="AA107" s="8"/>
      <c r="AB107" s="79"/>
      <c r="AC107" s="11"/>
      <c r="AD107" s="11"/>
      <c r="AE107" s="11"/>
      <c r="AF107" s="11"/>
      <c r="AG107" s="11"/>
      <c r="AH107" s="8"/>
    </row>
    <row r="108" spans="1:37" ht="14.1" customHeight="1" x14ac:dyDescent="0.2">
      <c r="A108" s="7"/>
      <c r="B108" s="41"/>
      <c r="C108" s="9"/>
      <c r="D108" s="41"/>
      <c r="E108" s="8"/>
      <c r="F108" s="41"/>
      <c r="G108" s="224"/>
      <c r="H108" s="224"/>
      <c r="I108" s="224"/>
      <c r="J108" s="457" t="s">
        <v>247</v>
      </c>
      <c r="K108" s="457"/>
      <c r="L108" s="457"/>
      <c r="M108" s="9"/>
      <c r="N108" s="9"/>
      <c r="O108" s="457" t="s">
        <v>248</v>
      </c>
      <c r="P108" s="457"/>
      <c r="Q108" s="457"/>
      <c r="R108" s="143"/>
      <c r="S108" s="188"/>
      <c r="T108" s="188"/>
      <c r="U108" s="14"/>
      <c r="V108" s="14"/>
      <c r="W108" s="14"/>
      <c r="X108" s="14"/>
      <c r="Y108" s="14"/>
      <c r="Z108" s="14"/>
      <c r="AA108" s="14"/>
      <c r="AB108" s="16"/>
      <c r="AC108" s="14"/>
      <c r="AD108" s="14"/>
      <c r="AE108" s="14"/>
      <c r="AF108" s="14"/>
      <c r="AG108" s="14"/>
      <c r="AH108" s="14"/>
    </row>
    <row r="109" spans="1:37" ht="14.25" x14ac:dyDescent="0.2">
      <c r="A109" s="7"/>
      <c r="B109" s="41"/>
      <c r="C109" s="9"/>
      <c r="D109" s="41"/>
      <c r="E109" s="8"/>
      <c r="F109" s="41"/>
      <c r="G109" s="224"/>
      <c r="H109" s="224"/>
      <c r="I109" s="224"/>
      <c r="J109" s="8"/>
      <c r="K109" s="41"/>
      <c r="L109" s="8"/>
      <c r="M109" s="41"/>
      <c r="N109" s="41"/>
      <c r="O109" s="9"/>
      <c r="P109" s="8"/>
      <c r="Q109" s="224"/>
      <c r="R109" s="224"/>
      <c r="S109" s="224"/>
      <c r="T109" s="224"/>
      <c r="U109" s="14"/>
      <c r="V109" s="14"/>
      <c r="W109" s="14"/>
      <c r="X109" s="14"/>
      <c r="Y109" s="14"/>
      <c r="Z109" s="14"/>
      <c r="AA109" s="14"/>
      <c r="AB109" s="16"/>
      <c r="AC109" s="14"/>
      <c r="AD109" s="14"/>
      <c r="AE109" s="14"/>
      <c r="AF109" s="14"/>
      <c r="AG109" s="14"/>
      <c r="AH109" s="14"/>
    </row>
    <row r="110" spans="1:37" ht="75.599999999999994" customHeight="1" x14ac:dyDescent="0.2">
      <c r="A110" s="7"/>
      <c r="B110" s="41"/>
      <c r="C110" s="9"/>
      <c r="D110" s="41"/>
      <c r="E110" s="8"/>
      <c r="F110" s="41"/>
      <c r="G110" s="224"/>
      <c r="H110" s="224"/>
      <c r="I110" s="224"/>
      <c r="J110" s="8"/>
      <c r="K110" s="41"/>
      <c r="L110" s="8"/>
      <c r="M110" s="41"/>
      <c r="N110" s="41"/>
      <c r="O110" s="9"/>
      <c r="P110" s="8"/>
      <c r="Q110" s="8"/>
      <c r="R110" s="41"/>
      <c r="S110" s="8"/>
      <c r="T110" s="8"/>
      <c r="U110" s="14"/>
      <c r="V110" s="14"/>
      <c r="W110" s="14"/>
      <c r="X110" s="14"/>
      <c r="Y110" s="14"/>
      <c r="Z110" s="14"/>
      <c r="AA110" s="14"/>
      <c r="AB110" s="16"/>
      <c r="AC110" s="14"/>
      <c r="AD110" s="14"/>
      <c r="AE110" s="14"/>
      <c r="AF110" s="14"/>
      <c r="AG110" s="14"/>
      <c r="AH110" s="14"/>
    </row>
    <row r="111" spans="1:37" ht="14.25" customHeight="1" x14ac:dyDescent="0.2">
      <c r="A111" s="7"/>
      <c r="B111" s="41"/>
      <c r="C111" s="8"/>
      <c r="D111" s="41"/>
      <c r="E111" s="8"/>
      <c r="F111" s="41"/>
      <c r="G111" s="224"/>
      <c r="H111" s="224"/>
      <c r="I111" s="224"/>
      <c r="J111" s="8"/>
      <c r="K111" s="41"/>
      <c r="L111" s="8"/>
      <c r="M111" s="41"/>
      <c r="N111" s="41"/>
      <c r="O111" s="8"/>
      <c r="P111" s="8"/>
      <c r="Q111" s="8"/>
      <c r="R111" s="41"/>
      <c r="S111" s="8"/>
      <c r="T111" s="8"/>
      <c r="U111" s="14"/>
      <c r="V111" s="14"/>
      <c r="W111" s="14"/>
      <c r="X111" s="14"/>
      <c r="Y111" s="14"/>
      <c r="Z111" s="14"/>
      <c r="AA111" s="14"/>
      <c r="AB111" s="16"/>
      <c r="AC111" s="14"/>
      <c r="AD111" s="14"/>
      <c r="AE111" s="14"/>
      <c r="AF111" s="14"/>
      <c r="AG111" s="14"/>
      <c r="AH111" s="14"/>
    </row>
    <row r="112" spans="1:37" ht="25.5" customHeight="1" thickBot="1" x14ac:dyDescent="0.25">
      <c r="A112" s="7"/>
      <c r="B112" s="41"/>
      <c r="C112" s="9"/>
      <c r="D112" s="41"/>
      <c r="E112" s="8"/>
      <c r="F112" s="41"/>
      <c r="G112" s="224"/>
      <c r="H112" s="224"/>
      <c r="I112" s="224"/>
      <c r="J112" s="15"/>
      <c r="K112" s="15"/>
      <c r="L112" s="25"/>
      <c r="M112" s="41"/>
      <c r="N112" s="41"/>
      <c r="O112" s="15"/>
      <c r="P112" s="15"/>
      <c r="Q112" s="8"/>
      <c r="R112" s="41"/>
      <c r="S112" s="8"/>
      <c r="T112" s="8"/>
      <c r="U112" s="14"/>
      <c r="V112" s="14"/>
      <c r="W112" s="14"/>
      <c r="X112" s="14"/>
      <c r="Y112" s="14"/>
      <c r="Z112" s="14"/>
      <c r="AA112" s="14"/>
      <c r="AB112" s="16"/>
      <c r="AC112" s="14"/>
      <c r="AD112" s="14"/>
      <c r="AE112" s="14"/>
      <c r="AF112" s="14"/>
      <c r="AG112" s="14"/>
      <c r="AH112" s="14"/>
    </row>
    <row r="113" spans="1:37" ht="14.1" customHeight="1" x14ac:dyDescent="0.2">
      <c r="A113" s="7"/>
      <c r="B113" s="41"/>
      <c r="C113" s="10"/>
      <c r="D113" s="41"/>
      <c r="E113" s="8"/>
      <c r="F113" s="41"/>
      <c r="G113" s="224"/>
      <c r="H113" s="224"/>
      <c r="I113" s="224"/>
      <c r="J113" s="458" t="s">
        <v>249</v>
      </c>
      <c r="K113" s="458"/>
      <c r="L113" s="458"/>
      <c r="M113" s="13"/>
      <c r="N113" s="13"/>
      <c r="O113" s="459" t="s">
        <v>250</v>
      </c>
      <c r="P113" s="459"/>
      <c r="Q113" s="459"/>
      <c r="R113" s="144"/>
      <c r="S113" s="189"/>
      <c r="T113" s="189"/>
      <c r="U113" s="14"/>
      <c r="V113" s="14"/>
      <c r="W113" s="14"/>
      <c r="X113" s="14"/>
      <c r="Y113" s="14"/>
      <c r="Z113" s="14"/>
      <c r="AA113" s="14"/>
      <c r="AB113" s="16"/>
      <c r="AC113" s="14"/>
      <c r="AD113" s="14"/>
      <c r="AE113" s="14"/>
      <c r="AF113" s="14"/>
      <c r="AG113" s="14"/>
      <c r="AH113" s="14"/>
    </row>
    <row r="114" spans="1:37" ht="18.600000000000001" customHeight="1" x14ac:dyDescent="0.2">
      <c r="A114" s="7"/>
      <c r="B114" s="41"/>
      <c r="C114" s="10"/>
      <c r="D114" s="41"/>
      <c r="E114" s="8"/>
      <c r="F114" s="41"/>
      <c r="G114" s="224"/>
      <c r="H114" s="224"/>
      <c r="I114" s="224"/>
      <c r="J114" s="8" t="s">
        <v>251</v>
      </c>
      <c r="K114" s="41"/>
      <c r="L114" s="26"/>
      <c r="M114" s="13"/>
      <c r="N114" s="13"/>
      <c r="O114" s="8" t="s">
        <v>41</v>
      </c>
      <c r="P114" s="41"/>
      <c r="Q114" s="8"/>
      <c r="R114" s="41"/>
      <c r="S114" s="8"/>
      <c r="T114" s="8"/>
      <c r="U114" s="14"/>
      <c r="V114" s="14"/>
      <c r="W114" s="14"/>
      <c r="X114" s="14"/>
      <c r="Y114" s="14"/>
      <c r="Z114" s="14"/>
      <c r="AA114" s="14"/>
      <c r="AB114" s="16"/>
      <c r="AC114" s="14"/>
      <c r="AD114" s="14"/>
      <c r="AE114" s="14"/>
      <c r="AF114" s="14"/>
      <c r="AG114" s="14"/>
      <c r="AH114" s="14"/>
    </row>
    <row r="115" spans="1:37" s="7" customFormat="1" ht="36.6" customHeight="1" thickBot="1" x14ac:dyDescent="0.25">
      <c r="A115" s="454" t="s">
        <v>464</v>
      </c>
      <c r="B115" s="455"/>
      <c r="C115" s="455"/>
      <c r="D115" s="455"/>
      <c r="E115" s="455"/>
      <c r="F115" s="455"/>
      <c r="G115" s="455"/>
      <c r="H115" s="455"/>
      <c r="I115" s="455"/>
      <c r="J115" s="455"/>
      <c r="K115" s="455"/>
      <c r="L115" s="455"/>
      <c r="M115" s="455"/>
      <c r="N115" s="455"/>
      <c r="O115" s="455"/>
      <c r="P115" s="455"/>
      <c r="Q115" s="455"/>
      <c r="R115" s="455"/>
      <c r="S115" s="455"/>
      <c r="T115" s="455"/>
      <c r="U115" s="455"/>
      <c r="V115" s="455"/>
      <c r="W115" s="455"/>
      <c r="X115" s="455"/>
      <c r="Y115" s="455"/>
      <c r="Z115" s="455"/>
      <c r="AA115" s="455"/>
      <c r="AB115" s="456"/>
      <c r="AC115" s="8"/>
      <c r="AD115" s="8"/>
      <c r="AE115" s="8"/>
      <c r="AF115" s="8"/>
      <c r="AG115" s="8"/>
      <c r="AH115" s="8"/>
      <c r="AI115" s="8"/>
      <c r="AJ115" s="8"/>
      <c r="AK115" s="8"/>
    </row>
    <row r="116" spans="1:37" ht="30.95" customHeight="1" x14ac:dyDescent="0.2"/>
    <row r="117" spans="1:37" ht="30.95" customHeight="1" x14ac:dyDescent="0.2"/>
  </sheetData>
  <protectedRanges>
    <protectedRange sqref="Y12:Z102" name="Rango3"/>
    <protectedRange sqref="X97 W12:W22 W93:W96 W83:W91 W25:W81 W98:W102" name="Rango2"/>
    <protectedRange sqref="R12 R15:R102" name="Rango1"/>
    <protectedRange sqref="R13:R14" name="Rango1_3"/>
    <protectedRange sqref="AA25:AA97 AA99:AA102" name="Rango3_2"/>
    <protectedRange sqref="AA12:AA24" name="Rango3_1_1"/>
    <protectedRange sqref="AA98" name="Rango2_1_1"/>
  </protectedRanges>
  <autoFilter ref="A10:AL105"/>
  <mergeCells count="380">
    <mergeCell ref="C1:AA1"/>
    <mergeCell ref="H5:M5"/>
    <mergeCell ref="N5:AB5"/>
    <mergeCell ref="A6:J6"/>
    <mergeCell ref="A115:AB115"/>
    <mergeCell ref="I62:I66"/>
    <mergeCell ref="J108:L108"/>
    <mergeCell ref="O108:Q108"/>
    <mergeCell ref="J113:L113"/>
    <mergeCell ref="O113:Q113"/>
    <mergeCell ref="Y101:Y102"/>
    <mergeCell ref="Z101:Z102"/>
    <mergeCell ref="AA52:AA53"/>
    <mergeCell ref="AA57:AA58"/>
    <mergeCell ref="AA62:AA64"/>
    <mergeCell ref="AA67:AA68"/>
    <mergeCell ref="AA71:AA72"/>
    <mergeCell ref="AA88:AA89"/>
    <mergeCell ref="AA96:AA97"/>
    <mergeCell ref="AA100:AA102"/>
    <mergeCell ref="P67:P68"/>
    <mergeCell ref="Q67:Q68"/>
    <mergeCell ref="K62:K66"/>
    <mergeCell ref="K67:K68"/>
    <mergeCell ref="L61:L68"/>
    <mergeCell ref="M61:M68"/>
    <mergeCell ref="M59:M60"/>
    <mergeCell ref="V101:V102"/>
    <mergeCell ref="S65:S66"/>
    <mergeCell ref="N71:N75"/>
    <mergeCell ref="M71:M75"/>
    <mergeCell ref="J71:J75"/>
    <mergeCell ref="K91:K92"/>
    <mergeCell ref="J79:J82"/>
    <mergeCell ref="X96:X97"/>
    <mergeCell ref="S62:S64"/>
    <mergeCell ref="T8:X8"/>
    <mergeCell ref="H9:H11"/>
    <mergeCell ref="R13:R14"/>
    <mergeCell ref="S13:S14"/>
    <mergeCell ref="R15:R16"/>
    <mergeCell ref="S15:S16"/>
    <mergeCell ref="U10:U11"/>
    <mergeCell ref="V10:V11"/>
    <mergeCell ref="W10:W11"/>
    <mergeCell ref="T10:T11"/>
    <mergeCell ref="I13:I14"/>
    <mergeCell ref="P15:P16"/>
    <mergeCell ref="Q15:Q16"/>
    <mergeCell ref="Q30:Q31"/>
    <mergeCell ref="L24:L56"/>
    <mergeCell ref="M24:M56"/>
    <mergeCell ref="J10:J11"/>
    <mergeCell ref="R67:R68"/>
    <mergeCell ref="K10:K11"/>
    <mergeCell ref="L10:L11"/>
    <mergeCell ref="M10:M11"/>
    <mergeCell ref="N10:N11"/>
    <mergeCell ref="O10:O11"/>
    <mergeCell ref="P10:P11"/>
    <mergeCell ref="Q10:Q11"/>
    <mergeCell ref="R10:R11"/>
    <mergeCell ref="Q39:Q44"/>
    <mergeCell ref="N24:N56"/>
    <mergeCell ref="R28:R29"/>
    <mergeCell ref="R30:R31"/>
    <mergeCell ref="R39:R44"/>
    <mergeCell ref="O13:O14"/>
    <mergeCell ref="P13:P14"/>
    <mergeCell ref="Q13:Q14"/>
    <mergeCell ref="AA10:AA11"/>
    <mergeCell ref="AB10:AB11"/>
    <mergeCell ref="R71:R72"/>
    <mergeCell ref="S71:S72"/>
    <mergeCell ref="L59:L60"/>
    <mergeCell ref="O39:O40"/>
    <mergeCell ref="O52:O53"/>
    <mergeCell ref="P52:P53"/>
    <mergeCell ref="Q52:Q53"/>
    <mergeCell ref="R52:R53"/>
    <mergeCell ref="S52:S53"/>
    <mergeCell ref="X52:X53"/>
    <mergeCell ref="AA15:AA16"/>
    <mergeCell ref="P28:P29"/>
    <mergeCell ref="Q28:Q29"/>
    <mergeCell ref="R57:R58"/>
    <mergeCell ref="S57:S58"/>
    <mergeCell ref="R62:R64"/>
    <mergeCell ref="AA13:AA14"/>
    <mergeCell ref="AB24:AB32"/>
    <mergeCell ref="AA26:AA27"/>
    <mergeCell ref="AA28:AA29"/>
    <mergeCell ref="S26:S27"/>
    <mergeCell ref="S28:S29"/>
    <mergeCell ref="P30:P31"/>
    <mergeCell ref="I25:I32"/>
    <mergeCell ref="I37:I56"/>
    <mergeCell ref="N59:N60"/>
    <mergeCell ref="N61:N68"/>
    <mergeCell ref="AB12:AB14"/>
    <mergeCell ref="O15:O16"/>
    <mergeCell ref="O26:O27"/>
    <mergeCell ref="O28:O29"/>
    <mergeCell ref="O30:O31"/>
    <mergeCell ref="AB15:AB16"/>
    <mergeCell ref="S30:S31"/>
    <mergeCell ref="AB19:AB23"/>
    <mergeCell ref="AB37:AB56"/>
    <mergeCell ref="R26:R27"/>
    <mergeCell ref="O41:O44"/>
    <mergeCell ref="P39:P44"/>
    <mergeCell ref="AA30:AA31"/>
    <mergeCell ref="AA41:AA42"/>
    <mergeCell ref="S39:S44"/>
    <mergeCell ref="P26:P27"/>
    <mergeCell ref="Q26:Q27"/>
    <mergeCell ref="J62:J66"/>
    <mergeCell ref="J67:J68"/>
    <mergeCell ref="A57:A58"/>
    <mergeCell ref="B57:B58"/>
    <mergeCell ref="C57:C58"/>
    <mergeCell ref="D57:D58"/>
    <mergeCell ref="E57:E58"/>
    <mergeCell ref="F57:F58"/>
    <mergeCell ref="G57:G58"/>
    <mergeCell ref="H57:H58"/>
    <mergeCell ref="G79:G82"/>
    <mergeCell ref="E71:E75"/>
    <mergeCell ref="D71:D75"/>
    <mergeCell ref="C71:C75"/>
    <mergeCell ref="F67:F68"/>
    <mergeCell ref="A62:A66"/>
    <mergeCell ref="B62:B66"/>
    <mergeCell ref="C62:C66"/>
    <mergeCell ref="D62:D66"/>
    <mergeCell ref="E62:E66"/>
    <mergeCell ref="F62:F66"/>
    <mergeCell ref="A67:A68"/>
    <mergeCell ref="F71:F75"/>
    <mergeCell ref="B24:B32"/>
    <mergeCell ref="A24:A32"/>
    <mergeCell ref="C24:C32"/>
    <mergeCell ref="H67:H68"/>
    <mergeCell ref="G67:G68"/>
    <mergeCell ref="G62:G66"/>
    <mergeCell ref="H62:H66"/>
    <mergeCell ref="I57:I58"/>
    <mergeCell ref="I84:I85"/>
    <mergeCell ref="B67:B68"/>
    <mergeCell ref="C67:C68"/>
    <mergeCell ref="D67:D68"/>
    <mergeCell ref="E67:E68"/>
    <mergeCell ref="I79:I82"/>
    <mergeCell ref="C84:C85"/>
    <mergeCell ref="A84:A85"/>
    <mergeCell ref="H79:H82"/>
    <mergeCell ref="B71:B75"/>
    <mergeCell ref="A71:A75"/>
    <mergeCell ref="H71:H75"/>
    <mergeCell ref="E84:E85"/>
    <mergeCell ref="I67:I68"/>
    <mergeCell ref="G84:G85"/>
    <mergeCell ref="G71:G75"/>
    <mergeCell ref="J13:J14"/>
    <mergeCell ref="K13:K14"/>
    <mergeCell ref="L12:L14"/>
    <mergeCell ref="M12:M14"/>
    <mergeCell ref="N12:N14"/>
    <mergeCell ref="M18:M23"/>
    <mergeCell ref="K57:K58"/>
    <mergeCell ref="L57:L58"/>
    <mergeCell ref="M57:M58"/>
    <mergeCell ref="N57:N58"/>
    <mergeCell ref="N15:N16"/>
    <mergeCell ref="K19:K22"/>
    <mergeCell ref="N18:N23"/>
    <mergeCell ref="J57:J58"/>
    <mergeCell ref="J37:J56"/>
    <mergeCell ref="K15:K16"/>
    <mergeCell ref="L15:L16"/>
    <mergeCell ref="L18:L23"/>
    <mergeCell ref="M15:M16"/>
    <mergeCell ref="J19:J22"/>
    <mergeCell ref="K37:K56"/>
    <mergeCell ref="J15:J16"/>
    <mergeCell ref="C13:C14"/>
    <mergeCell ref="D13:D14"/>
    <mergeCell ref="E13:E14"/>
    <mergeCell ref="F13:F14"/>
    <mergeCell ref="G13:G14"/>
    <mergeCell ref="H13:H14"/>
    <mergeCell ref="A37:A56"/>
    <mergeCell ref="B37:B56"/>
    <mergeCell ref="C37:C56"/>
    <mergeCell ref="D37:D56"/>
    <mergeCell ref="E37:E56"/>
    <mergeCell ref="F37:F56"/>
    <mergeCell ref="E25:E32"/>
    <mergeCell ref="E19:E22"/>
    <mergeCell ref="A12:A14"/>
    <mergeCell ref="B12:B14"/>
    <mergeCell ref="F25:F32"/>
    <mergeCell ref="D25:D32"/>
    <mergeCell ref="H19:H22"/>
    <mergeCell ref="F19:F22"/>
    <mergeCell ref="G19:G22"/>
    <mergeCell ref="A18:A23"/>
    <mergeCell ref="B18:B23"/>
    <mergeCell ref="C18:C23"/>
    <mergeCell ref="F79:F82"/>
    <mergeCell ref="L6:AB6"/>
    <mergeCell ref="A7:G7"/>
    <mergeCell ref="I9:K9"/>
    <mergeCell ref="A8:K8"/>
    <mergeCell ref="C3:AA3"/>
    <mergeCell ref="C4:AA4"/>
    <mergeCell ref="A5:G5"/>
    <mergeCell ref="R8:S8"/>
    <mergeCell ref="Y8:Z8"/>
    <mergeCell ref="A9:A11"/>
    <mergeCell ref="B9:B11"/>
    <mergeCell ref="C9:C11"/>
    <mergeCell ref="G9:G11"/>
    <mergeCell ref="D10:D11"/>
    <mergeCell ref="E10:E11"/>
    <mergeCell ref="F10:F11"/>
    <mergeCell ref="I10:I11"/>
    <mergeCell ref="Y10:Y11"/>
    <mergeCell ref="Z10:Z11"/>
    <mergeCell ref="A1:B4"/>
    <mergeCell ref="D9:F9"/>
    <mergeCell ref="L8:N8"/>
    <mergeCell ref="O8:Q8"/>
    <mergeCell ref="D18:D23"/>
    <mergeCell ref="K84:K85"/>
    <mergeCell ref="D86:D89"/>
    <mergeCell ref="G86:G89"/>
    <mergeCell ref="B84:B85"/>
    <mergeCell ref="G25:G32"/>
    <mergeCell ref="H25:H32"/>
    <mergeCell ref="A79:A82"/>
    <mergeCell ref="I71:I75"/>
    <mergeCell ref="K25:K32"/>
    <mergeCell ref="B79:B82"/>
    <mergeCell ref="C79:C82"/>
    <mergeCell ref="D79:D82"/>
    <mergeCell ref="E79:E82"/>
    <mergeCell ref="H37:H56"/>
    <mergeCell ref="B86:B89"/>
    <mergeCell ref="C86:C89"/>
    <mergeCell ref="J25:J32"/>
    <mergeCell ref="A86:A89"/>
    <mergeCell ref="E86:E89"/>
    <mergeCell ref="K79:K82"/>
    <mergeCell ref="I19:I22"/>
    <mergeCell ref="G37:G56"/>
    <mergeCell ref="K71:K75"/>
    <mergeCell ref="W101:W102"/>
    <mergeCell ref="AB100:AB102"/>
    <mergeCell ref="X101:X102"/>
    <mergeCell ref="C100:C102"/>
    <mergeCell ref="D100:D102"/>
    <mergeCell ref="E100:E102"/>
    <mergeCell ref="F100:F102"/>
    <mergeCell ref="G100:G102"/>
    <mergeCell ref="H100:H102"/>
    <mergeCell ref="T101:T102"/>
    <mergeCell ref="U101:U102"/>
    <mergeCell ref="J100:J102"/>
    <mergeCell ref="K100:K102"/>
    <mergeCell ref="L100:L102"/>
    <mergeCell ref="M100:M102"/>
    <mergeCell ref="N100:N102"/>
    <mergeCell ref="O100:O102"/>
    <mergeCell ref="P100:P102"/>
    <mergeCell ref="I100:I102"/>
    <mergeCell ref="R100:R102"/>
    <mergeCell ref="S100:S102"/>
    <mergeCell ref="F86:F89"/>
    <mergeCell ref="H91:H92"/>
    <mergeCell ref="I91:I92"/>
    <mergeCell ref="Q100:Q102"/>
    <mergeCell ref="A100:A102"/>
    <mergeCell ref="B100:B102"/>
    <mergeCell ref="A93:A95"/>
    <mergeCell ref="B93:B95"/>
    <mergeCell ref="C93:C95"/>
    <mergeCell ref="D93:D95"/>
    <mergeCell ref="E93:E95"/>
    <mergeCell ref="F93:F95"/>
    <mergeCell ref="A91:A92"/>
    <mergeCell ref="B91:B92"/>
    <mergeCell ref="C91:C92"/>
    <mergeCell ref="D91:D92"/>
    <mergeCell ref="E91:E92"/>
    <mergeCell ref="F91:F92"/>
    <mergeCell ref="M91:M92"/>
    <mergeCell ref="L84:L89"/>
    <mergeCell ref="J91:J92"/>
    <mergeCell ref="D84:D85"/>
    <mergeCell ref="H84:H85"/>
    <mergeCell ref="F84:F85"/>
    <mergeCell ref="AB93:AB95"/>
    <mergeCell ref="P71:P72"/>
    <mergeCell ref="O71:O72"/>
    <mergeCell ref="U80:U81"/>
    <mergeCell ref="N91:N92"/>
    <mergeCell ref="P91:P92"/>
    <mergeCell ref="N84:N89"/>
    <mergeCell ref="AB86:AB89"/>
    <mergeCell ref="AB91:AB92"/>
    <mergeCell ref="AB59:AB60"/>
    <mergeCell ref="AB61:AB68"/>
    <mergeCell ref="Q71:Q72"/>
    <mergeCell ref="O67:O68"/>
    <mergeCell ref="S67:S68"/>
    <mergeCell ref="AB57:AB58"/>
    <mergeCell ref="Q62:Q64"/>
    <mergeCell ref="P62:P64"/>
    <mergeCell ref="O62:O64"/>
    <mergeCell ref="O57:O58"/>
    <mergeCell ref="P57:P58"/>
    <mergeCell ref="Q57:Q58"/>
    <mergeCell ref="R65:R66"/>
    <mergeCell ref="P65:P66"/>
    <mergeCell ref="Q65:Q66"/>
    <mergeCell ref="AB96:AB98"/>
    <mergeCell ref="L93:L95"/>
    <mergeCell ref="M93:M95"/>
    <mergeCell ref="N93:N95"/>
    <mergeCell ref="N76:N78"/>
    <mergeCell ref="O94:O95"/>
    <mergeCell ref="P94:P95"/>
    <mergeCell ref="T80:T81"/>
    <mergeCell ref="AB79:AB82"/>
    <mergeCell ref="R94:R95"/>
    <mergeCell ref="S94:S95"/>
    <mergeCell ref="R88:R89"/>
    <mergeCell ref="S88:S89"/>
    <mergeCell ref="P96:P97"/>
    <mergeCell ref="Q96:Q97"/>
    <mergeCell ref="R96:R97"/>
    <mergeCell ref="S96:S97"/>
    <mergeCell ref="AB70:AB78"/>
    <mergeCell ref="N79:N82"/>
    <mergeCell ref="AB84:AB85"/>
    <mergeCell ref="M76:M78"/>
    <mergeCell ref="M79:M82"/>
    <mergeCell ref="L70:L82"/>
    <mergeCell ref="L91:L92"/>
    <mergeCell ref="A15:A16"/>
    <mergeCell ref="B15:B16"/>
    <mergeCell ref="C15:C16"/>
    <mergeCell ref="D15:D16"/>
    <mergeCell ref="E15:E16"/>
    <mergeCell ref="F15:F16"/>
    <mergeCell ref="G15:G16"/>
    <mergeCell ref="H15:H16"/>
    <mergeCell ref="I15:I16"/>
    <mergeCell ref="G91:G92"/>
    <mergeCell ref="L96:L98"/>
    <mergeCell ref="H86:H89"/>
    <mergeCell ref="I86:I89"/>
    <mergeCell ref="O88:O89"/>
    <mergeCell ref="P88:P89"/>
    <mergeCell ref="Q88:Q89"/>
    <mergeCell ref="Q94:Q95"/>
    <mergeCell ref="J84:J85"/>
    <mergeCell ref="J86:J89"/>
    <mergeCell ref="M96:M98"/>
    <mergeCell ref="J93:J95"/>
    <mergeCell ref="K93:K95"/>
    <mergeCell ref="H96:H97"/>
    <mergeCell ref="M84:M89"/>
    <mergeCell ref="N96:N98"/>
    <mergeCell ref="K86:K89"/>
    <mergeCell ref="G93:G95"/>
    <mergeCell ref="H93:H95"/>
    <mergeCell ref="I93:I95"/>
    <mergeCell ref="O96:O97"/>
  </mergeCells>
  <conditionalFormatting sqref="S15:S16">
    <cfRule type="colorScale" priority="23">
      <colorScale>
        <cfvo type="percent" val="25"/>
        <cfvo type="percent" val="50"/>
        <cfvo type="percent" val="100"/>
        <color rgb="FFFF0000"/>
        <color rgb="FFFFFF00"/>
        <color rgb="FF92D050"/>
      </colorScale>
    </cfRule>
    <cfRule type="colorScale" priority="24">
      <colorScale>
        <cfvo type="percent" val="0"/>
        <cfvo type="percent" val="25"/>
        <cfvo type="percent" val="100"/>
        <color rgb="FFFF0000"/>
        <color rgb="FFFFFF00"/>
        <color rgb="FF92D050"/>
      </colorScale>
    </cfRule>
  </conditionalFormatting>
  <conditionalFormatting sqref="S24">
    <cfRule type="colorScale" priority="9">
      <colorScale>
        <cfvo type="percent" val="25"/>
        <cfvo type="percent" val="50"/>
        <cfvo type="percent" val="100"/>
        <color rgb="FFFF0000"/>
        <color rgb="FFFFFF00"/>
        <color rgb="FF92D050"/>
      </colorScale>
    </cfRule>
    <cfRule type="colorScale" priority="10">
      <colorScale>
        <cfvo type="percent" val="0"/>
        <cfvo type="percent" val="25"/>
        <cfvo type="percent" val="100"/>
        <color rgb="FFFF0000"/>
        <color rgb="FFFFFF00"/>
        <color rgb="FF92D050"/>
      </colorScale>
    </cfRule>
  </conditionalFormatting>
  <conditionalFormatting sqref="S13:S14">
    <cfRule type="colorScale" priority="4">
      <colorScale>
        <cfvo type="percent" val="25"/>
        <cfvo type="percent" val="50"/>
        <cfvo type="percent" val="100"/>
        <color rgb="FFFF0000"/>
        <color rgb="FFFFFF00"/>
        <color rgb="FF92D050"/>
      </colorScale>
    </cfRule>
    <cfRule type="colorScale" priority="5">
      <colorScale>
        <cfvo type="percent" val="0"/>
        <cfvo type="percent" val="25"/>
        <cfvo type="percent" val="100"/>
        <color rgb="FFFF0000"/>
        <color rgb="FFFFFF00"/>
        <color rgb="FF92D050"/>
      </colorScale>
    </cfRule>
  </conditionalFormatting>
  <conditionalFormatting sqref="X98:X103 X54:X96 X12:X52">
    <cfRule type="colorScale" priority="56">
      <colorScale>
        <cfvo type="percent" val="25"/>
        <cfvo type="percent" val="50"/>
        <cfvo type="percent" val="100"/>
        <color rgb="FFFF0000"/>
        <color rgb="FFFFFF00"/>
        <color rgb="FF92D050"/>
      </colorScale>
    </cfRule>
    <cfRule type="colorScale" priority="57">
      <colorScale>
        <cfvo type="percent" val="25"/>
        <cfvo type="percent" val="25"/>
        <cfvo type="percent" val="100"/>
        <color rgb="FFFF0000"/>
        <color rgb="FFFFFF00"/>
        <color rgb="FF92D050"/>
      </colorScale>
    </cfRule>
  </conditionalFormatting>
  <conditionalFormatting sqref="S98:S102 S12 S54:S65 S17:S23 S25:S52 S69:S96 S67">
    <cfRule type="colorScale" priority="72">
      <colorScale>
        <cfvo type="percent" val="25"/>
        <cfvo type="percent" val="50"/>
        <cfvo type="percent" val="100"/>
        <color rgb="FFFF0000"/>
        <color rgb="FFFFFF00"/>
        <color rgb="FF92D050"/>
      </colorScale>
    </cfRule>
    <cfRule type="colorScale" priority="73">
      <colorScale>
        <cfvo type="percent" val="0"/>
        <cfvo type="percent" val="25"/>
        <cfvo type="percent" val="100"/>
        <color rgb="FFFF0000"/>
        <color rgb="FFFFFF00"/>
        <color rgb="FF92D050"/>
      </colorScale>
    </cfRule>
  </conditionalFormatting>
  <conditionalFormatting sqref="S12:S105">
    <cfRule type="colorScale" priority="3">
      <colorScale>
        <cfvo type="percent" val="25"/>
        <cfvo type="percent" val="50"/>
        <cfvo type="percent" val="100"/>
        <color rgb="FFFF0000"/>
        <color rgb="FFFFFF00"/>
        <color rgb="FF92D050"/>
      </colorScale>
    </cfRule>
  </conditionalFormatting>
  <conditionalFormatting sqref="X104:X105">
    <cfRule type="colorScale" priority="2">
      <colorScale>
        <cfvo type="percent" val="25"/>
        <cfvo type="percent" val="50"/>
        <cfvo type="percent" val="100"/>
        <color rgb="FFFF0000"/>
        <color rgb="FFFFFF00"/>
        <color rgb="FF92D050"/>
      </colorScale>
    </cfRule>
  </conditionalFormatting>
  <conditionalFormatting sqref="X12:X105">
    <cfRule type="colorScale" priority="1">
      <colorScale>
        <cfvo type="percent" val="25"/>
        <cfvo type="percent" val="50"/>
        <cfvo type="percent" val="100"/>
        <color rgb="FFFF0000"/>
        <color rgb="FFFFFF00"/>
        <color rgb="FF92D050"/>
      </colorScale>
    </cfRule>
  </conditionalFormatting>
  <printOptions horizontalCentered="1"/>
  <pageMargins left="0.75" right="0.75" top="0.789370079" bottom="0.48622047200000001" header="0.27559055118110198" footer="0.118110236220472"/>
  <pageSetup paperSize="5" scale="20" firstPageNumber="0" fitToHeight="4" orientation="landscape" r:id="rId1"/>
  <headerFooter alignWithMargins="0"/>
  <rowBreaks count="2" manualBreakCount="2">
    <brk id="82" max="27" man="1"/>
    <brk id="105" max="27"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9"/>
  <sheetViews>
    <sheetView workbookViewId="0">
      <selection activeCell="B52" sqref="B52"/>
    </sheetView>
  </sheetViews>
  <sheetFormatPr baseColWidth="10" defaultRowHeight="12.75" x14ac:dyDescent="0.2"/>
  <cols>
    <col min="1" max="1" width="25.5703125" style="4" customWidth="1"/>
    <col min="2" max="2" width="28.28515625" style="6" customWidth="1"/>
    <col min="3" max="3" width="15.7109375" style="6" hidden="1" customWidth="1"/>
    <col min="4" max="4" width="19.28515625" style="6" hidden="1" customWidth="1"/>
    <col min="5" max="5" width="17.5703125" style="6" hidden="1" customWidth="1"/>
    <col min="6" max="6" width="26.140625" style="100" customWidth="1"/>
    <col min="7" max="7" width="23.28515625" style="12" customWidth="1"/>
    <col min="8" max="8" width="27.140625" style="12" customWidth="1"/>
    <col min="9" max="9" width="27.140625" style="122" customWidth="1"/>
  </cols>
  <sheetData>
    <row r="1" spans="1:9" ht="64.5" thickBot="1" x14ac:dyDescent="0.25">
      <c r="A1" s="424" t="s">
        <v>21</v>
      </c>
      <c r="B1" s="424" t="s">
        <v>23</v>
      </c>
      <c r="C1" s="424" t="s">
        <v>24</v>
      </c>
      <c r="D1" s="474" t="s">
        <v>25</v>
      </c>
      <c r="E1" s="476" t="s">
        <v>310</v>
      </c>
      <c r="F1" s="177" t="s">
        <v>318</v>
      </c>
      <c r="G1" s="433" t="s">
        <v>28</v>
      </c>
      <c r="H1" s="367" t="s">
        <v>311</v>
      </c>
      <c r="I1" s="86" t="s">
        <v>318</v>
      </c>
    </row>
    <row r="2" spans="1:9" ht="39" thickBot="1" x14ac:dyDescent="0.25">
      <c r="A2" s="425"/>
      <c r="B2" s="425"/>
      <c r="C2" s="425"/>
      <c r="D2" s="475"/>
      <c r="E2" s="476"/>
      <c r="F2" s="177" t="s">
        <v>315</v>
      </c>
      <c r="G2" s="434"/>
      <c r="H2" s="368"/>
      <c r="I2" s="86" t="s">
        <v>316</v>
      </c>
    </row>
    <row r="3" spans="1:9" ht="140.25" x14ac:dyDescent="0.2">
      <c r="A3" s="385" t="s">
        <v>37</v>
      </c>
      <c r="B3" s="168" t="s">
        <v>39</v>
      </c>
      <c r="C3" s="52">
        <v>2</v>
      </c>
      <c r="D3" s="52">
        <v>1</v>
      </c>
      <c r="E3" s="154">
        <v>0</v>
      </c>
      <c r="F3" s="161">
        <f>E3/D3</f>
        <v>0</v>
      </c>
      <c r="G3" s="56">
        <v>0</v>
      </c>
      <c r="H3" s="103">
        <v>0</v>
      </c>
      <c r="I3" s="121" t="e">
        <f>H3/G3</f>
        <v>#DIV/0!</v>
      </c>
    </row>
    <row r="4" spans="1:9" x14ac:dyDescent="0.2">
      <c r="A4" s="259"/>
      <c r="B4" s="259" t="s">
        <v>292</v>
      </c>
      <c r="C4" s="260">
        <v>0</v>
      </c>
      <c r="D4" s="260">
        <v>2</v>
      </c>
      <c r="E4" s="260">
        <v>0.15</v>
      </c>
      <c r="F4" s="432">
        <f>E4/D4</f>
        <v>7.4999999999999997E-2</v>
      </c>
      <c r="G4" s="98">
        <v>24955404</v>
      </c>
      <c r="H4" s="104">
        <v>0</v>
      </c>
      <c r="I4" s="160">
        <f t="shared" ref="I4:I67" si="0">H4/G4</f>
        <v>0</v>
      </c>
    </row>
    <row r="5" spans="1:9" x14ac:dyDescent="0.2">
      <c r="A5" s="259"/>
      <c r="B5" s="259"/>
      <c r="C5" s="260"/>
      <c r="D5" s="260"/>
      <c r="E5" s="260"/>
      <c r="F5" s="432"/>
      <c r="G5" s="98">
        <v>150000000</v>
      </c>
      <c r="H5" s="104">
        <v>0</v>
      </c>
      <c r="I5" s="160">
        <f t="shared" si="0"/>
        <v>0</v>
      </c>
    </row>
    <row r="6" spans="1:9" x14ac:dyDescent="0.2">
      <c r="A6" s="259" t="s">
        <v>50</v>
      </c>
      <c r="B6" s="406" t="s">
        <v>204</v>
      </c>
      <c r="C6" s="260">
        <v>1</v>
      </c>
      <c r="D6" s="260">
        <v>1</v>
      </c>
      <c r="E6" s="260">
        <v>0.5</v>
      </c>
      <c r="F6" s="432">
        <f>E6/D6</f>
        <v>0.5</v>
      </c>
      <c r="G6" s="98">
        <v>100000000</v>
      </c>
      <c r="H6" s="104">
        <v>0</v>
      </c>
      <c r="I6" s="160">
        <f t="shared" si="0"/>
        <v>0</v>
      </c>
    </row>
    <row r="7" spans="1:9" x14ac:dyDescent="0.2">
      <c r="A7" s="259"/>
      <c r="B7" s="406"/>
      <c r="C7" s="260"/>
      <c r="D7" s="260"/>
      <c r="E7" s="260"/>
      <c r="F7" s="416"/>
      <c r="G7" s="98">
        <v>60000000</v>
      </c>
      <c r="H7" s="104">
        <v>0</v>
      </c>
      <c r="I7" s="160">
        <f t="shared" si="0"/>
        <v>0</v>
      </c>
    </row>
    <row r="8" spans="1:9" ht="51" x14ac:dyDescent="0.2">
      <c r="A8" s="162" t="s">
        <v>58</v>
      </c>
      <c r="B8" s="162" t="s">
        <v>222</v>
      </c>
      <c r="C8" s="159">
        <v>0</v>
      </c>
      <c r="D8" s="159">
        <v>1</v>
      </c>
      <c r="E8" s="159" t="s">
        <v>59</v>
      </c>
      <c r="F8" s="156">
        <v>0</v>
      </c>
      <c r="G8" s="98">
        <v>0</v>
      </c>
      <c r="H8" s="104">
        <v>0</v>
      </c>
      <c r="I8" s="160" t="e">
        <f t="shared" si="0"/>
        <v>#DIV/0!</v>
      </c>
    </row>
    <row r="9" spans="1:9" ht="102" x14ac:dyDescent="0.2">
      <c r="A9" s="259" t="s">
        <v>65</v>
      </c>
      <c r="B9" s="164" t="s">
        <v>67</v>
      </c>
      <c r="C9" s="159">
        <v>0</v>
      </c>
      <c r="D9" s="29">
        <v>0.02</v>
      </c>
      <c r="E9" s="29">
        <v>0</v>
      </c>
      <c r="F9" s="156">
        <f t="shared" ref="F9:F66" si="1">E9/D9</f>
        <v>0</v>
      </c>
      <c r="G9" s="30">
        <v>3808108857</v>
      </c>
      <c r="H9" s="105">
        <v>0</v>
      </c>
      <c r="I9" s="160">
        <f t="shared" si="0"/>
        <v>0</v>
      </c>
    </row>
    <row r="10" spans="1:9" ht="178.5" x14ac:dyDescent="0.2">
      <c r="A10" s="259"/>
      <c r="B10" s="163" t="s">
        <v>69</v>
      </c>
      <c r="C10" s="159">
        <v>4</v>
      </c>
      <c r="D10" s="159">
        <v>3</v>
      </c>
      <c r="E10" s="159">
        <v>3</v>
      </c>
      <c r="F10" s="156">
        <f t="shared" si="1"/>
        <v>1</v>
      </c>
      <c r="G10" s="30">
        <f>118800000</f>
        <v>118800000</v>
      </c>
      <c r="H10" s="106">
        <f>3500000*6+3500000*6+3200000*6</f>
        <v>61200000</v>
      </c>
      <c r="I10" s="160">
        <f t="shared" si="0"/>
        <v>0.51515151515151514</v>
      </c>
    </row>
    <row r="11" spans="1:9" ht="76.5" x14ac:dyDescent="0.2">
      <c r="A11" s="259"/>
      <c r="B11" s="163" t="s">
        <v>70</v>
      </c>
      <c r="C11" s="159">
        <v>12</v>
      </c>
      <c r="D11" s="159">
        <v>12</v>
      </c>
      <c r="E11" s="159">
        <v>4</v>
      </c>
      <c r="F11" s="156">
        <f t="shared" si="1"/>
        <v>0.33333333333333331</v>
      </c>
      <c r="G11" s="30">
        <f>8952741178-550000000+60</f>
        <v>8402741238</v>
      </c>
      <c r="H11" s="106">
        <f>7092729506.6-H13</f>
        <v>4226847495.6000004</v>
      </c>
      <c r="I11" s="160">
        <f t="shared" si="0"/>
        <v>0.50303197205273742</v>
      </c>
    </row>
    <row r="12" spans="1:9" ht="127.5" x14ac:dyDescent="0.2">
      <c r="A12" s="259"/>
      <c r="B12" s="164" t="s">
        <v>71</v>
      </c>
      <c r="C12" s="159">
        <v>1</v>
      </c>
      <c r="D12" s="159">
        <v>1</v>
      </c>
      <c r="E12" s="159">
        <v>1</v>
      </c>
      <c r="F12" s="156">
        <f t="shared" si="1"/>
        <v>1</v>
      </c>
      <c r="G12" s="102">
        <v>13200000</v>
      </c>
      <c r="H12" s="104">
        <v>13200000</v>
      </c>
      <c r="I12" s="160">
        <f t="shared" si="0"/>
        <v>1</v>
      </c>
    </row>
    <row r="13" spans="1:9" ht="76.5" x14ac:dyDescent="0.2">
      <c r="A13" s="259"/>
      <c r="B13" s="163" t="s">
        <v>72</v>
      </c>
      <c r="C13" s="159">
        <v>12</v>
      </c>
      <c r="D13" s="159">
        <v>12</v>
      </c>
      <c r="E13" s="159">
        <v>5</v>
      </c>
      <c r="F13" s="156">
        <f t="shared" si="1"/>
        <v>0.41666666666666669</v>
      </c>
      <c r="G13" s="31">
        <v>4920000000</v>
      </c>
      <c r="H13" s="105">
        <v>2865882011</v>
      </c>
      <c r="I13" s="160">
        <f t="shared" si="0"/>
        <v>0.58249634369918701</v>
      </c>
    </row>
    <row r="14" spans="1:9" ht="102" x14ac:dyDescent="0.2">
      <c r="A14" s="259"/>
      <c r="B14" s="165" t="s">
        <v>75</v>
      </c>
      <c r="C14" s="159">
        <v>0</v>
      </c>
      <c r="D14" s="159">
        <v>3.33</v>
      </c>
      <c r="E14" s="159">
        <v>0.05</v>
      </c>
      <c r="F14" s="156">
        <f t="shared" si="1"/>
        <v>1.5015015015015015E-2</v>
      </c>
      <c r="G14" s="102">
        <v>550000000</v>
      </c>
      <c r="H14" s="107">
        <v>0</v>
      </c>
      <c r="I14" s="160">
        <f t="shared" si="0"/>
        <v>0</v>
      </c>
    </row>
    <row r="15" spans="1:9" ht="63.75" x14ac:dyDescent="0.2">
      <c r="A15" s="428" t="s">
        <v>81</v>
      </c>
      <c r="B15" s="127" t="s">
        <v>378</v>
      </c>
      <c r="C15" s="131">
        <v>4</v>
      </c>
      <c r="D15" s="131" t="s">
        <v>59</v>
      </c>
      <c r="E15" s="153" t="s">
        <v>59</v>
      </c>
      <c r="F15" s="156">
        <v>1</v>
      </c>
      <c r="G15" s="132" t="s">
        <v>59</v>
      </c>
      <c r="H15" s="133" t="s">
        <v>379</v>
      </c>
      <c r="I15" s="160" t="e">
        <f t="shared" si="0"/>
        <v>#VALUE!</v>
      </c>
    </row>
    <row r="16" spans="1:9" ht="102" x14ac:dyDescent="0.2">
      <c r="A16" s="429"/>
      <c r="B16" s="169" t="s">
        <v>82</v>
      </c>
      <c r="C16" s="153">
        <v>6</v>
      </c>
      <c r="D16" s="153">
        <v>0</v>
      </c>
      <c r="E16" s="153">
        <v>0</v>
      </c>
      <c r="F16" s="157">
        <v>1</v>
      </c>
      <c r="G16" s="119">
        <v>100000000</v>
      </c>
      <c r="H16" s="109">
        <v>0</v>
      </c>
      <c r="I16" s="160">
        <f t="shared" si="0"/>
        <v>0</v>
      </c>
    </row>
    <row r="17" spans="1:9" x14ac:dyDescent="0.2">
      <c r="A17" s="429"/>
      <c r="B17" s="406" t="s">
        <v>83</v>
      </c>
      <c r="C17" s="260">
        <v>2</v>
      </c>
      <c r="D17" s="260">
        <v>6</v>
      </c>
      <c r="E17" s="260">
        <v>6</v>
      </c>
      <c r="F17" s="288">
        <f t="shared" si="1"/>
        <v>1</v>
      </c>
      <c r="G17" s="32">
        <f>2800000*6+2800000*6+3000000*6+3000000*6+3200000*6+3500000*6</f>
        <v>109800000</v>
      </c>
      <c r="H17" s="108">
        <f>24000000+21000000+18000000</f>
        <v>63000000</v>
      </c>
      <c r="I17" s="160">
        <f t="shared" si="0"/>
        <v>0.57377049180327866</v>
      </c>
    </row>
    <row r="18" spans="1:9" x14ac:dyDescent="0.2">
      <c r="A18" s="429"/>
      <c r="B18" s="406"/>
      <c r="C18" s="260"/>
      <c r="D18" s="260"/>
      <c r="E18" s="260"/>
      <c r="F18" s="288"/>
      <c r="G18" s="32">
        <v>131400000</v>
      </c>
      <c r="H18" s="108">
        <f>21000000+18000000+12000000</f>
        <v>51000000</v>
      </c>
      <c r="I18" s="160">
        <f t="shared" si="0"/>
        <v>0.38812785388127852</v>
      </c>
    </row>
    <row r="19" spans="1:9" x14ac:dyDescent="0.2">
      <c r="A19" s="429"/>
      <c r="B19" s="407" t="s">
        <v>84</v>
      </c>
      <c r="C19" s="260">
        <v>2</v>
      </c>
      <c r="D19" s="260">
        <v>4</v>
      </c>
      <c r="E19" s="260">
        <v>4</v>
      </c>
      <c r="F19" s="288">
        <f t="shared" si="1"/>
        <v>1</v>
      </c>
      <c r="G19" s="32">
        <f>3500000*6+3500000*6+2800000*6+2800000*6</f>
        <v>75600000</v>
      </c>
      <c r="H19" s="108">
        <f>3500000*6+3500000*6+2800000*6+2800000*6</f>
        <v>75600000</v>
      </c>
      <c r="I19" s="160">
        <f t="shared" si="0"/>
        <v>1</v>
      </c>
    </row>
    <row r="20" spans="1:9" x14ac:dyDescent="0.2">
      <c r="A20" s="429"/>
      <c r="B20" s="407"/>
      <c r="C20" s="260"/>
      <c r="D20" s="260"/>
      <c r="E20" s="260"/>
      <c r="F20" s="288"/>
      <c r="G20" s="32">
        <v>50000000</v>
      </c>
      <c r="H20" s="108">
        <v>0</v>
      </c>
      <c r="I20" s="160">
        <f t="shared" si="0"/>
        <v>0</v>
      </c>
    </row>
    <row r="21" spans="1:9" x14ac:dyDescent="0.2">
      <c r="A21" s="429"/>
      <c r="B21" s="407" t="s">
        <v>85</v>
      </c>
      <c r="C21" s="260">
        <v>1</v>
      </c>
      <c r="D21" s="260">
        <v>8</v>
      </c>
      <c r="E21" s="431">
        <v>8</v>
      </c>
      <c r="F21" s="288">
        <f t="shared" si="1"/>
        <v>1</v>
      </c>
      <c r="G21" s="32">
        <f>1700000*6+1700000*6+2200000*6+2200000*6+2200000*6+1900000*6+1900000*6+2200000*6</f>
        <v>96000000</v>
      </c>
      <c r="H21" s="108">
        <f>13200000+11400000+10200000+13200000+13200000+14400000+10200000</f>
        <v>85800000</v>
      </c>
      <c r="I21" s="160">
        <f t="shared" si="0"/>
        <v>0.89375000000000004</v>
      </c>
    </row>
    <row r="22" spans="1:9" x14ac:dyDescent="0.2">
      <c r="A22" s="429"/>
      <c r="B22" s="407"/>
      <c r="C22" s="260"/>
      <c r="D22" s="260"/>
      <c r="E22" s="260"/>
      <c r="F22" s="288"/>
      <c r="G22" s="32">
        <v>57400000</v>
      </c>
      <c r="H22" s="108">
        <f>13200000+13200000+7600000+10200000+13200000</f>
        <v>57400000</v>
      </c>
      <c r="I22" s="160">
        <f t="shared" si="0"/>
        <v>1</v>
      </c>
    </row>
    <row r="23" spans="1:9" ht="127.5" x14ac:dyDescent="0.2">
      <c r="A23" s="429"/>
      <c r="B23" s="164" t="s">
        <v>254</v>
      </c>
      <c r="C23" s="159">
        <v>0</v>
      </c>
      <c r="D23" s="159">
        <v>2</v>
      </c>
      <c r="E23" s="159">
        <v>0</v>
      </c>
      <c r="F23" s="156">
        <f t="shared" si="1"/>
        <v>0</v>
      </c>
      <c r="G23" s="32">
        <v>42600000</v>
      </c>
      <c r="H23" s="108">
        <v>0</v>
      </c>
      <c r="I23" s="160">
        <f t="shared" si="0"/>
        <v>0</v>
      </c>
    </row>
    <row r="24" spans="1:9" ht="51" x14ac:dyDescent="0.2">
      <c r="A24" s="429"/>
      <c r="B24" s="169" t="s">
        <v>88</v>
      </c>
      <c r="C24" s="153">
        <v>0</v>
      </c>
      <c r="D24" s="153">
        <v>2</v>
      </c>
      <c r="E24" s="153">
        <v>0.3</v>
      </c>
      <c r="F24" s="157">
        <f t="shared" si="1"/>
        <v>0.15</v>
      </c>
      <c r="G24" s="119">
        <v>24530620062</v>
      </c>
      <c r="H24" s="109">
        <v>0</v>
      </c>
      <c r="I24" s="160">
        <f t="shared" si="0"/>
        <v>0</v>
      </c>
    </row>
    <row r="25" spans="1:9" ht="89.25" x14ac:dyDescent="0.2">
      <c r="A25" s="429"/>
      <c r="B25" s="162" t="s">
        <v>93</v>
      </c>
      <c r="C25" s="159" t="s">
        <v>94</v>
      </c>
      <c r="D25" s="159" t="s">
        <v>59</v>
      </c>
      <c r="E25" s="159">
        <v>0</v>
      </c>
      <c r="F25" s="156">
        <v>0</v>
      </c>
      <c r="G25" s="32">
        <v>0</v>
      </c>
      <c r="H25" s="120">
        <v>0</v>
      </c>
      <c r="I25" s="160" t="e">
        <f t="shared" si="0"/>
        <v>#DIV/0!</v>
      </c>
    </row>
    <row r="26" spans="1:9" ht="51" x14ac:dyDescent="0.2">
      <c r="A26" s="429"/>
      <c r="B26" s="162" t="s">
        <v>228</v>
      </c>
      <c r="C26" s="159" t="s">
        <v>95</v>
      </c>
      <c r="D26" s="159" t="s">
        <v>59</v>
      </c>
      <c r="E26" s="159">
        <v>0</v>
      </c>
      <c r="F26" s="156">
        <v>0</v>
      </c>
      <c r="G26" s="58">
        <v>0</v>
      </c>
      <c r="H26" s="120">
        <v>0</v>
      </c>
      <c r="I26" s="160" t="e">
        <f t="shared" si="0"/>
        <v>#DIV/0!</v>
      </c>
    </row>
    <row r="27" spans="1:9" ht="51" x14ac:dyDescent="0.2">
      <c r="A27" s="429"/>
      <c r="B27" s="162" t="s">
        <v>229</v>
      </c>
      <c r="C27" s="159" t="s">
        <v>184</v>
      </c>
      <c r="D27" s="167" t="s">
        <v>59</v>
      </c>
      <c r="E27" s="167">
        <v>0</v>
      </c>
      <c r="F27" s="156">
        <v>0</v>
      </c>
      <c r="G27" s="111">
        <v>0</v>
      </c>
      <c r="H27" s="120">
        <v>0</v>
      </c>
      <c r="I27" s="160" t="e">
        <f t="shared" si="0"/>
        <v>#DIV/0!</v>
      </c>
    </row>
    <row r="28" spans="1:9" ht="229.5" x14ac:dyDescent="0.2">
      <c r="A28" s="429"/>
      <c r="B28" s="162" t="s">
        <v>261</v>
      </c>
      <c r="C28" s="159">
        <v>3</v>
      </c>
      <c r="D28" s="167">
        <v>10</v>
      </c>
      <c r="E28" s="167">
        <v>10</v>
      </c>
      <c r="F28" s="156">
        <f t="shared" si="1"/>
        <v>1</v>
      </c>
      <c r="G28" s="111">
        <v>480000000</v>
      </c>
      <c r="H28" s="120">
        <f>21000000+21000000+27000000+27000000+18000000+16800000+12000000+18000000+16000000+78540000+11200000+27000000+18000000+19200000+18000000+19200000+48000000+19200000+18000000+16800000+18000000-7940000-15000000</f>
        <v>465000000</v>
      </c>
      <c r="I28" s="160">
        <f t="shared" si="0"/>
        <v>0.96875</v>
      </c>
    </row>
    <row r="29" spans="1:9" ht="76.5" x14ac:dyDescent="0.2">
      <c r="A29" s="429"/>
      <c r="B29" s="163" t="s">
        <v>285</v>
      </c>
      <c r="C29" s="57">
        <v>0</v>
      </c>
      <c r="D29" s="159">
        <v>2</v>
      </c>
      <c r="E29" s="159">
        <v>1</v>
      </c>
      <c r="F29" s="156">
        <f t="shared" si="1"/>
        <v>0.5</v>
      </c>
      <c r="G29" s="112">
        <v>140000000</v>
      </c>
      <c r="H29" s="113">
        <f>114337266</f>
        <v>114337266</v>
      </c>
      <c r="I29" s="160">
        <f t="shared" si="0"/>
        <v>0.81669475714285711</v>
      </c>
    </row>
    <row r="30" spans="1:9" x14ac:dyDescent="0.2">
      <c r="A30" s="429"/>
      <c r="B30" s="414" t="s">
        <v>265</v>
      </c>
      <c r="C30" s="260">
        <v>450</v>
      </c>
      <c r="D30" s="260">
        <v>5207</v>
      </c>
      <c r="E30" s="260">
        <v>0</v>
      </c>
      <c r="F30" s="291">
        <f t="shared" si="1"/>
        <v>0</v>
      </c>
      <c r="G30" s="112">
        <v>1080215462</v>
      </c>
      <c r="H30" s="113">
        <v>0</v>
      </c>
      <c r="I30" s="160">
        <f t="shared" si="0"/>
        <v>0</v>
      </c>
    </row>
    <row r="31" spans="1:9" ht="87.6" customHeight="1" x14ac:dyDescent="0.2">
      <c r="A31" s="429"/>
      <c r="B31" s="415"/>
      <c r="C31" s="260"/>
      <c r="D31" s="260"/>
      <c r="E31" s="260"/>
      <c r="F31" s="292"/>
      <c r="G31" s="112">
        <v>140000000</v>
      </c>
      <c r="H31" s="113">
        <v>0</v>
      </c>
      <c r="I31" s="160"/>
    </row>
    <row r="32" spans="1:9" x14ac:dyDescent="0.2">
      <c r="A32" s="429"/>
      <c r="B32" s="259" t="s">
        <v>266</v>
      </c>
      <c r="C32" s="260"/>
      <c r="D32" s="260"/>
      <c r="E32" s="260"/>
      <c r="F32" s="291">
        <v>0</v>
      </c>
      <c r="G32" s="112">
        <v>2182845499</v>
      </c>
      <c r="H32" s="113">
        <v>0</v>
      </c>
      <c r="I32" s="160">
        <f t="shared" si="0"/>
        <v>0</v>
      </c>
    </row>
    <row r="33" spans="1:9" x14ac:dyDescent="0.2">
      <c r="A33" s="429"/>
      <c r="B33" s="259"/>
      <c r="C33" s="260"/>
      <c r="D33" s="260"/>
      <c r="E33" s="260"/>
      <c r="F33" s="480"/>
      <c r="G33" s="112">
        <v>1817154231</v>
      </c>
      <c r="H33" s="113">
        <v>0</v>
      </c>
      <c r="I33" s="160">
        <f t="shared" si="0"/>
        <v>0</v>
      </c>
    </row>
    <row r="34" spans="1:9" x14ac:dyDescent="0.2">
      <c r="A34" s="429"/>
      <c r="B34" s="259"/>
      <c r="C34" s="260"/>
      <c r="D34" s="260"/>
      <c r="E34" s="260"/>
      <c r="F34" s="480"/>
      <c r="G34" s="112">
        <v>300000000</v>
      </c>
      <c r="H34" s="113">
        <v>0</v>
      </c>
      <c r="I34" s="160">
        <f t="shared" si="0"/>
        <v>0</v>
      </c>
    </row>
    <row r="35" spans="1:9" x14ac:dyDescent="0.2">
      <c r="A35" s="429"/>
      <c r="B35" s="259"/>
      <c r="C35" s="260"/>
      <c r="D35" s="260"/>
      <c r="E35" s="260"/>
      <c r="F35" s="292"/>
      <c r="G35" s="112">
        <v>20000000000</v>
      </c>
      <c r="H35" s="113">
        <v>0</v>
      </c>
      <c r="I35" s="160">
        <f t="shared" si="0"/>
        <v>0</v>
      </c>
    </row>
    <row r="36" spans="1:9" ht="242.25" x14ac:dyDescent="0.2">
      <c r="A36" s="429"/>
      <c r="B36" s="162" t="s">
        <v>99</v>
      </c>
      <c r="C36" s="159">
        <v>4</v>
      </c>
      <c r="D36" s="159">
        <v>10</v>
      </c>
      <c r="E36" s="159">
        <v>10</v>
      </c>
      <c r="F36" s="156">
        <f t="shared" si="1"/>
        <v>1</v>
      </c>
      <c r="G36" s="112">
        <f>161754561+199940</f>
        <v>161954501</v>
      </c>
      <c r="H36" s="113">
        <f>8800000+11400000+10200000+10200000+13200000+10200000+11000000+10200000+13200000+10200000+10200000+13200000+7940000</f>
        <v>139940000</v>
      </c>
      <c r="I36" s="160">
        <f t="shared" si="0"/>
        <v>0.86406984144269017</v>
      </c>
    </row>
    <row r="37" spans="1:9" ht="140.25" x14ac:dyDescent="0.2">
      <c r="A37" s="429"/>
      <c r="B37" s="162" t="s">
        <v>264</v>
      </c>
      <c r="C37" s="159">
        <v>0</v>
      </c>
      <c r="D37" s="159">
        <v>2</v>
      </c>
      <c r="E37" s="159">
        <v>0.2</v>
      </c>
      <c r="F37" s="156">
        <f t="shared" si="1"/>
        <v>0.1</v>
      </c>
      <c r="G37" s="112">
        <v>364391350</v>
      </c>
      <c r="H37" s="113">
        <v>0</v>
      </c>
      <c r="I37" s="160">
        <f t="shared" si="0"/>
        <v>0</v>
      </c>
    </row>
    <row r="38" spans="1:9" ht="76.5" x14ac:dyDescent="0.2">
      <c r="A38" s="429"/>
      <c r="B38" s="162" t="s">
        <v>289</v>
      </c>
      <c r="C38" s="159">
        <v>0</v>
      </c>
      <c r="D38" s="159">
        <v>1</v>
      </c>
      <c r="E38" s="159">
        <v>0</v>
      </c>
      <c r="F38" s="156">
        <f t="shared" si="1"/>
        <v>0</v>
      </c>
      <c r="G38" s="112">
        <v>65000000</v>
      </c>
      <c r="H38" s="113">
        <v>0</v>
      </c>
      <c r="I38" s="160">
        <f t="shared" si="0"/>
        <v>0</v>
      </c>
    </row>
    <row r="39" spans="1:9" ht="102" x14ac:dyDescent="0.2">
      <c r="A39" s="429"/>
      <c r="B39" s="169" t="s">
        <v>253</v>
      </c>
      <c r="C39" s="153">
        <v>1</v>
      </c>
      <c r="D39" s="153">
        <v>1</v>
      </c>
      <c r="E39" s="153">
        <v>1</v>
      </c>
      <c r="F39" s="157">
        <f t="shared" si="1"/>
        <v>1</v>
      </c>
      <c r="G39" s="112">
        <v>700000000</v>
      </c>
      <c r="H39" s="113">
        <f>700000000</f>
        <v>700000000</v>
      </c>
      <c r="I39" s="160">
        <f t="shared" si="0"/>
        <v>1</v>
      </c>
    </row>
    <row r="40" spans="1:9" ht="76.5" x14ac:dyDescent="0.2">
      <c r="A40" s="429"/>
      <c r="B40" s="162" t="s">
        <v>230</v>
      </c>
      <c r="C40" s="159">
        <v>0</v>
      </c>
      <c r="D40" s="159">
        <v>1</v>
      </c>
      <c r="E40" s="159">
        <v>0</v>
      </c>
      <c r="F40" s="156">
        <f t="shared" si="1"/>
        <v>0</v>
      </c>
      <c r="G40" s="115">
        <v>20499848</v>
      </c>
      <c r="H40" s="116">
        <v>0</v>
      </c>
      <c r="I40" s="160">
        <f t="shared" si="0"/>
        <v>0</v>
      </c>
    </row>
    <row r="41" spans="1:9" ht="127.5" x14ac:dyDescent="0.2">
      <c r="A41" s="429"/>
      <c r="B41" s="96" t="s">
        <v>210</v>
      </c>
      <c r="C41" s="159">
        <v>0</v>
      </c>
      <c r="D41" s="159">
        <v>1</v>
      </c>
      <c r="E41" s="159">
        <v>0.5</v>
      </c>
      <c r="F41" s="156">
        <f t="shared" si="1"/>
        <v>0.5</v>
      </c>
      <c r="G41" s="58">
        <v>29800000</v>
      </c>
      <c r="H41" s="120">
        <v>0</v>
      </c>
      <c r="I41" s="160">
        <f t="shared" si="0"/>
        <v>0</v>
      </c>
    </row>
    <row r="42" spans="1:9" ht="102" x14ac:dyDescent="0.2">
      <c r="A42" s="429"/>
      <c r="B42" s="162" t="s">
        <v>214</v>
      </c>
      <c r="C42" s="159">
        <v>1</v>
      </c>
      <c r="D42" s="159">
        <v>1</v>
      </c>
      <c r="E42" s="159">
        <v>1</v>
      </c>
      <c r="F42" s="156">
        <f t="shared" si="1"/>
        <v>1</v>
      </c>
      <c r="G42" s="58">
        <v>8000000</v>
      </c>
      <c r="H42" s="120">
        <f>8000000</f>
        <v>8000000</v>
      </c>
      <c r="I42" s="160">
        <f t="shared" si="0"/>
        <v>1</v>
      </c>
    </row>
    <row r="43" spans="1:9" x14ac:dyDescent="0.2">
      <c r="A43" s="429"/>
      <c r="B43" s="289" t="s">
        <v>215</v>
      </c>
      <c r="C43" s="289">
        <v>1</v>
      </c>
      <c r="D43" s="289">
        <v>1</v>
      </c>
      <c r="E43" s="289">
        <v>0.5</v>
      </c>
      <c r="F43" s="291">
        <f t="shared" si="1"/>
        <v>0.5</v>
      </c>
      <c r="G43" s="112">
        <v>50000000</v>
      </c>
      <c r="H43" s="113">
        <v>0</v>
      </c>
      <c r="I43" s="323">
        <f t="shared" si="0"/>
        <v>0</v>
      </c>
    </row>
    <row r="44" spans="1:9" x14ac:dyDescent="0.2">
      <c r="A44" s="429"/>
      <c r="B44" s="290"/>
      <c r="C44" s="290"/>
      <c r="D44" s="290"/>
      <c r="E44" s="290"/>
      <c r="F44" s="292"/>
      <c r="G44" s="112">
        <v>4000000</v>
      </c>
      <c r="H44" s="113">
        <v>0</v>
      </c>
      <c r="I44" s="416"/>
    </row>
    <row r="45" spans="1:9" ht="89.25" x14ac:dyDescent="0.2">
      <c r="A45" s="429"/>
      <c r="B45" s="96" t="s">
        <v>216</v>
      </c>
      <c r="C45" s="159">
        <v>0</v>
      </c>
      <c r="D45" s="159">
        <v>1</v>
      </c>
      <c r="E45" s="159">
        <v>0</v>
      </c>
      <c r="F45" s="156">
        <f t="shared" si="1"/>
        <v>0</v>
      </c>
      <c r="G45" s="112">
        <v>5000000</v>
      </c>
      <c r="H45" s="113">
        <v>0</v>
      </c>
      <c r="I45" s="160">
        <f t="shared" si="0"/>
        <v>0</v>
      </c>
    </row>
    <row r="46" spans="1:9" ht="63.75" x14ac:dyDescent="0.2">
      <c r="A46" s="429"/>
      <c r="B46" s="96" t="s">
        <v>220</v>
      </c>
      <c r="C46" s="159">
        <v>1</v>
      </c>
      <c r="D46" s="159">
        <v>1</v>
      </c>
      <c r="E46" s="159">
        <v>1</v>
      </c>
      <c r="F46" s="156">
        <f t="shared" si="1"/>
        <v>1</v>
      </c>
      <c r="G46" s="112">
        <v>8000000</v>
      </c>
      <c r="H46" s="113">
        <v>8000000</v>
      </c>
      <c r="I46" s="160">
        <f t="shared" si="0"/>
        <v>1</v>
      </c>
    </row>
    <row r="47" spans="1:9" ht="102" x14ac:dyDescent="0.2">
      <c r="A47" s="430"/>
      <c r="B47" s="96" t="s">
        <v>217</v>
      </c>
      <c r="C47" s="159">
        <v>1</v>
      </c>
      <c r="D47" s="159">
        <v>1</v>
      </c>
      <c r="E47" s="159">
        <v>0.4</v>
      </c>
      <c r="F47" s="156">
        <f t="shared" si="1"/>
        <v>0.4</v>
      </c>
      <c r="G47" s="112">
        <v>5000000</v>
      </c>
      <c r="H47" s="113">
        <v>0</v>
      </c>
      <c r="I47" s="160">
        <f t="shared" si="0"/>
        <v>0</v>
      </c>
    </row>
    <row r="48" spans="1:9" x14ac:dyDescent="0.2">
      <c r="A48" s="285" t="s">
        <v>195</v>
      </c>
      <c r="B48" s="259" t="s">
        <v>103</v>
      </c>
      <c r="C48" s="260">
        <v>0</v>
      </c>
      <c r="D48" s="260">
        <v>11</v>
      </c>
      <c r="E48" s="286">
        <v>0</v>
      </c>
      <c r="F48" s="288">
        <f t="shared" si="1"/>
        <v>0</v>
      </c>
      <c r="G48" s="58">
        <v>90000000</v>
      </c>
      <c r="H48" s="120">
        <v>0</v>
      </c>
      <c r="I48" s="160">
        <f t="shared" si="0"/>
        <v>0</v>
      </c>
    </row>
    <row r="49" spans="1:9" x14ac:dyDescent="0.2">
      <c r="A49" s="285"/>
      <c r="B49" s="259"/>
      <c r="C49" s="260"/>
      <c r="D49" s="260"/>
      <c r="E49" s="286"/>
      <c r="F49" s="288"/>
      <c r="G49" s="58">
        <v>45000000</v>
      </c>
      <c r="H49" s="120">
        <v>0</v>
      </c>
      <c r="I49" s="160">
        <f t="shared" si="0"/>
        <v>0</v>
      </c>
    </row>
    <row r="50" spans="1:9" ht="25.5" x14ac:dyDescent="0.2">
      <c r="A50" s="259" t="s">
        <v>105</v>
      </c>
      <c r="B50" s="162" t="s">
        <v>107</v>
      </c>
      <c r="C50" s="159">
        <v>0</v>
      </c>
      <c r="D50" s="159" t="s">
        <v>59</v>
      </c>
      <c r="E50" s="159">
        <v>0</v>
      </c>
      <c r="F50" s="156">
        <v>0</v>
      </c>
      <c r="G50" s="58"/>
      <c r="H50" s="120">
        <v>0</v>
      </c>
      <c r="I50" s="160" t="e">
        <f t="shared" si="0"/>
        <v>#DIV/0!</v>
      </c>
    </row>
    <row r="51" spans="1:9" ht="89.25" x14ac:dyDescent="0.2">
      <c r="A51" s="259"/>
      <c r="B51" s="162" t="s">
        <v>294</v>
      </c>
      <c r="C51" s="159">
        <v>0</v>
      </c>
      <c r="D51" s="159">
        <v>1</v>
      </c>
      <c r="E51" s="159">
        <v>0</v>
      </c>
      <c r="F51" s="156">
        <f t="shared" si="1"/>
        <v>0</v>
      </c>
      <c r="G51" s="58">
        <v>6000000000</v>
      </c>
      <c r="H51" s="120">
        <v>0</v>
      </c>
      <c r="I51" s="160">
        <f t="shared" si="0"/>
        <v>0</v>
      </c>
    </row>
    <row r="52" spans="1:9" ht="89.25" x14ac:dyDescent="0.2">
      <c r="A52" s="260" t="s">
        <v>234</v>
      </c>
      <c r="B52" s="249" t="s">
        <v>295</v>
      </c>
      <c r="C52" s="159">
        <v>0</v>
      </c>
      <c r="D52" s="159">
        <v>400</v>
      </c>
      <c r="E52" s="159">
        <v>0</v>
      </c>
      <c r="F52" s="156">
        <v>0.33</v>
      </c>
      <c r="G52" s="58"/>
      <c r="H52" s="120">
        <v>0</v>
      </c>
      <c r="I52" s="160" t="e">
        <f t="shared" si="0"/>
        <v>#DIV/0!</v>
      </c>
    </row>
    <row r="53" spans="1:9" x14ac:dyDescent="0.2">
      <c r="A53" s="260"/>
      <c r="B53" s="300" t="s">
        <v>185</v>
      </c>
      <c r="C53" s="260">
        <v>0</v>
      </c>
      <c r="D53" s="260">
        <v>748</v>
      </c>
      <c r="E53" s="260">
        <v>244</v>
      </c>
      <c r="F53" s="288">
        <f>E53/D53</f>
        <v>0.32620320855614976</v>
      </c>
      <c r="G53" s="117">
        <f>802122513</f>
        <v>802122513</v>
      </c>
      <c r="H53" s="108">
        <v>802122513</v>
      </c>
      <c r="I53" s="160">
        <f t="shared" si="0"/>
        <v>1</v>
      </c>
    </row>
    <row r="54" spans="1:9" x14ac:dyDescent="0.2">
      <c r="A54" s="260"/>
      <c r="B54" s="300"/>
      <c r="C54" s="260"/>
      <c r="D54" s="260"/>
      <c r="E54" s="260"/>
      <c r="F54" s="288"/>
      <c r="G54" s="117">
        <v>93064248.799999997</v>
      </c>
      <c r="H54" s="108">
        <v>0</v>
      </c>
      <c r="I54" s="160">
        <f t="shared" si="0"/>
        <v>0</v>
      </c>
    </row>
    <row r="55" spans="1:9" x14ac:dyDescent="0.2">
      <c r="A55" s="260"/>
      <c r="B55" s="300"/>
      <c r="C55" s="260"/>
      <c r="D55" s="260"/>
      <c r="E55" s="260"/>
      <c r="F55" s="288"/>
      <c r="G55" s="58">
        <v>400000000</v>
      </c>
      <c r="H55" s="120">
        <f>400000000</f>
        <v>400000000</v>
      </c>
      <c r="I55" s="160">
        <f t="shared" si="0"/>
        <v>1</v>
      </c>
    </row>
    <row r="56" spans="1:9" ht="127.5" x14ac:dyDescent="0.2">
      <c r="A56" s="260"/>
      <c r="B56" s="164" t="s">
        <v>113</v>
      </c>
      <c r="C56" s="289">
        <v>0</v>
      </c>
      <c r="D56" s="289">
        <v>2000</v>
      </c>
      <c r="E56" s="289">
        <v>0</v>
      </c>
      <c r="F56" s="156">
        <f t="shared" si="1"/>
        <v>0</v>
      </c>
      <c r="G56" s="58">
        <v>0</v>
      </c>
      <c r="H56" s="120">
        <v>0</v>
      </c>
      <c r="I56" s="160" t="e">
        <f t="shared" si="0"/>
        <v>#DIV/0!</v>
      </c>
    </row>
    <row r="57" spans="1:9" ht="89.25" x14ac:dyDescent="0.2">
      <c r="A57" s="260"/>
      <c r="B57" s="164" t="s">
        <v>293</v>
      </c>
      <c r="C57" s="290"/>
      <c r="D57" s="290"/>
      <c r="E57" s="290"/>
      <c r="F57" s="156">
        <v>0</v>
      </c>
      <c r="G57" s="58">
        <v>0</v>
      </c>
      <c r="H57" s="120">
        <v>0</v>
      </c>
      <c r="I57" s="160" t="e">
        <f t="shared" si="0"/>
        <v>#DIV/0!</v>
      </c>
    </row>
    <row r="58" spans="1:9" x14ac:dyDescent="0.2">
      <c r="A58" s="260"/>
      <c r="B58" s="298" t="s">
        <v>209</v>
      </c>
      <c r="C58" s="289">
        <v>1</v>
      </c>
      <c r="D58" s="471">
        <v>1</v>
      </c>
      <c r="E58" s="289">
        <v>0.3</v>
      </c>
      <c r="F58" s="291">
        <f>E58/D58</f>
        <v>0.3</v>
      </c>
      <c r="G58" s="58">
        <v>0</v>
      </c>
      <c r="H58" s="120">
        <v>0</v>
      </c>
      <c r="I58" s="160" t="e">
        <f t="shared" si="0"/>
        <v>#DIV/0!</v>
      </c>
    </row>
    <row r="59" spans="1:9" x14ac:dyDescent="0.2">
      <c r="A59" s="260"/>
      <c r="B59" s="298"/>
      <c r="C59" s="290"/>
      <c r="D59" s="472"/>
      <c r="E59" s="290"/>
      <c r="F59" s="292"/>
      <c r="G59" s="112">
        <v>20000000000</v>
      </c>
      <c r="H59" s="113">
        <v>93064248.799999997</v>
      </c>
      <c r="I59" s="160">
        <f>H59/G59</f>
        <v>4.6532124399999994E-3</v>
      </c>
    </row>
    <row r="60" spans="1:9" ht="127.5" x14ac:dyDescent="0.2">
      <c r="A60" s="162" t="s">
        <v>197</v>
      </c>
      <c r="B60" s="163" t="s">
        <v>121</v>
      </c>
      <c r="C60" s="159">
        <v>0</v>
      </c>
      <c r="D60" s="159">
        <v>1</v>
      </c>
      <c r="E60" s="159">
        <v>0</v>
      </c>
      <c r="F60" s="156">
        <f t="shared" si="1"/>
        <v>0</v>
      </c>
      <c r="G60" s="58">
        <v>70000000</v>
      </c>
      <c r="H60" s="120">
        <v>0</v>
      </c>
      <c r="I60" s="160">
        <f t="shared" si="0"/>
        <v>0</v>
      </c>
    </row>
    <row r="61" spans="1:9" ht="89.25" x14ac:dyDescent="0.2">
      <c r="A61" s="170" t="s">
        <v>245</v>
      </c>
      <c r="B61" s="162" t="s">
        <v>123</v>
      </c>
      <c r="C61" s="159">
        <v>0</v>
      </c>
      <c r="D61" s="159">
        <v>12</v>
      </c>
      <c r="E61" s="159">
        <v>0.5</v>
      </c>
      <c r="F61" s="156">
        <f t="shared" si="1"/>
        <v>4.1666666666666664E-2</v>
      </c>
      <c r="G61" s="58">
        <v>200000000</v>
      </c>
      <c r="H61" s="120">
        <v>0</v>
      </c>
      <c r="I61" s="160">
        <f t="shared" si="0"/>
        <v>0</v>
      </c>
    </row>
    <row r="62" spans="1:9" x14ac:dyDescent="0.2">
      <c r="A62" s="294" t="s">
        <v>245</v>
      </c>
      <c r="B62" s="259" t="s">
        <v>296</v>
      </c>
      <c r="C62" s="260">
        <v>0</v>
      </c>
      <c r="D62" s="260">
        <v>6</v>
      </c>
      <c r="E62" s="260">
        <v>3</v>
      </c>
      <c r="F62" s="288">
        <f>E62/D62</f>
        <v>0.5</v>
      </c>
      <c r="G62" s="58">
        <f>305000000-50000000-75000000-50000000</f>
        <v>130000000</v>
      </c>
      <c r="H62" s="120">
        <v>129919488</v>
      </c>
      <c r="I62" s="160">
        <f t="shared" si="0"/>
        <v>0.99938067692307697</v>
      </c>
    </row>
    <row r="63" spans="1:9" x14ac:dyDescent="0.2">
      <c r="A63" s="294"/>
      <c r="B63" s="259"/>
      <c r="C63" s="260"/>
      <c r="D63" s="260"/>
      <c r="E63" s="260"/>
      <c r="F63" s="288"/>
      <c r="G63" s="58">
        <f>70000000+105000000+200000000</f>
        <v>375000000</v>
      </c>
      <c r="H63" s="120">
        <v>0</v>
      </c>
      <c r="I63" s="160">
        <f t="shared" si="0"/>
        <v>0</v>
      </c>
    </row>
    <row r="64" spans="1:9" ht="127.5" x14ac:dyDescent="0.2">
      <c r="A64" s="294"/>
      <c r="B64" s="162" t="s">
        <v>211</v>
      </c>
      <c r="C64" s="159">
        <v>0</v>
      </c>
      <c r="D64" s="159">
        <v>1</v>
      </c>
      <c r="E64" s="159">
        <v>0.8</v>
      </c>
      <c r="F64" s="156">
        <f t="shared" si="1"/>
        <v>0.8</v>
      </c>
      <c r="G64" s="58">
        <v>50000000</v>
      </c>
      <c r="H64" s="120">
        <v>23533710</v>
      </c>
      <c r="I64" s="160">
        <f t="shared" si="0"/>
        <v>0.47067419999999999</v>
      </c>
    </row>
    <row r="65" spans="1:9" ht="229.5" x14ac:dyDescent="0.2">
      <c r="A65" s="294"/>
      <c r="B65" s="162" t="s">
        <v>286</v>
      </c>
      <c r="C65" s="159">
        <v>0</v>
      </c>
      <c r="D65" s="159">
        <v>4</v>
      </c>
      <c r="E65" s="159">
        <v>4</v>
      </c>
      <c r="F65" s="156">
        <f t="shared" si="1"/>
        <v>1</v>
      </c>
      <c r="G65" s="58">
        <f>3200000*6+3500000*6+3000000*6+2800000*6</f>
        <v>75000000</v>
      </c>
      <c r="H65" s="120">
        <f>24000000+18000000+16800000+16800000-600000</f>
        <v>75000000</v>
      </c>
      <c r="I65" s="160">
        <f t="shared" si="0"/>
        <v>1</v>
      </c>
    </row>
    <row r="66" spans="1:9" ht="140.25" x14ac:dyDescent="0.2">
      <c r="A66" s="294"/>
      <c r="B66" s="162" t="s">
        <v>255</v>
      </c>
      <c r="C66" s="159">
        <v>1</v>
      </c>
      <c r="D66" s="159">
        <v>1</v>
      </c>
      <c r="E66" s="159">
        <v>1</v>
      </c>
      <c r="F66" s="156">
        <f t="shared" si="1"/>
        <v>1</v>
      </c>
      <c r="G66" s="58">
        <v>50000000</v>
      </c>
      <c r="H66" s="120">
        <f>15000000+13200000+10200000+600000-5600000</f>
        <v>33400000</v>
      </c>
      <c r="I66" s="160">
        <f t="shared" si="0"/>
        <v>0.66800000000000004</v>
      </c>
    </row>
    <row r="67" spans="1:9" ht="89.25" x14ac:dyDescent="0.2">
      <c r="A67" s="293" t="s">
        <v>245</v>
      </c>
      <c r="B67" s="162" t="s">
        <v>273</v>
      </c>
      <c r="C67" s="159">
        <v>0</v>
      </c>
      <c r="D67" s="159">
        <v>0</v>
      </c>
      <c r="E67" s="159">
        <v>0</v>
      </c>
      <c r="F67" s="156">
        <v>0</v>
      </c>
      <c r="G67" s="58">
        <v>0</v>
      </c>
      <c r="H67" s="120">
        <v>0</v>
      </c>
      <c r="I67" s="160" t="e">
        <f t="shared" si="0"/>
        <v>#DIV/0!</v>
      </c>
    </row>
    <row r="68" spans="1:9" ht="76.5" x14ac:dyDescent="0.2">
      <c r="A68" s="293"/>
      <c r="B68" s="162" t="s">
        <v>274</v>
      </c>
      <c r="C68" s="159">
        <v>0</v>
      </c>
      <c r="D68" s="159">
        <v>0</v>
      </c>
      <c r="E68" s="159">
        <v>0</v>
      </c>
      <c r="F68" s="156">
        <v>0</v>
      </c>
      <c r="G68" s="58">
        <v>0</v>
      </c>
      <c r="H68" s="120">
        <v>0</v>
      </c>
      <c r="I68" s="160" t="e">
        <f t="shared" ref="I68:I91" si="2">H68/G68</f>
        <v>#DIV/0!</v>
      </c>
    </row>
    <row r="69" spans="1:9" ht="255" x14ac:dyDescent="0.2">
      <c r="A69" s="293"/>
      <c r="B69" s="162" t="s">
        <v>124</v>
      </c>
      <c r="C69" s="159">
        <v>0</v>
      </c>
      <c r="D69" s="159" t="s">
        <v>59</v>
      </c>
      <c r="E69" s="159">
        <v>0</v>
      </c>
      <c r="F69" s="156">
        <v>0</v>
      </c>
      <c r="G69" s="58">
        <v>0</v>
      </c>
      <c r="H69" s="120">
        <v>0</v>
      </c>
      <c r="I69" s="160" t="e">
        <f t="shared" si="2"/>
        <v>#DIV/0!</v>
      </c>
    </row>
    <row r="70" spans="1:9" ht="102" x14ac:dyDescent="0.2">
      <c r="A70" s="294" t="s">
        <v>245</v>
      </c>
      <c r="B70" s="162" t="s">
        <v>297</v>
      </c>
      <c r="C70" s="159">
        <v>0</v>
      </c>
      <c r="D70" s="159">
        <v>2</v>
      </c>
      <c r="E70" s="159">
        <v>0</v>
      </c>
      <c r="F70" s="156">
        <f t="shared" ref="F70:F90" si="3">E70/D70</f>
        <v>0</v>
      </c>
      <c r="G70" s="58">
        <v>0</v>
      </c>
      <c r="H70" s="120">
        <v>0</v>
      </c>
      <c r="I70" s="160" t="e">
        <f t="shared" si="2"/>
        <v>#DIV/0!</v>
      </c>
    </row>
    <row r="71" spans="1:9" ht="216.75" x14ac:dyDescent="0.2">
      <c r="A71" s="294"/>
      <c r="B71" s="166" t="s">
        <v>263</v>
      </c>
      <c r="C71" s="159">
        <v>4</v>
      </c>
      <c r="D71" s="159">
        <v>4</v>
      </c>
      <c r="E71" s="159">
        <v>4</v>
      </c>
      <c r="F71" s="156">
        <f t="shared" si="3"/>
        <v>1</v>
      </c>
      <c r="G71" s="58">
        <v>182000000</v>
      </c>
      <c r="H71" s="120">
        <v>57800000</v>
      </c>
      <c r="I71" s="160">
        <f t="shared" si="2"/>
        <v>0.31758241758241756</v>
      </c>
    </row>
    <row r="72" spans="1:9" ht="242.25" x14ac:dyDescent="0.2">
      <c r="A72" s="294"/>
      <c r="B72" s="162" t="s">
        <v>262</v>
      </c>
      <c r="C72" s="159">
        <v>3</v>
      </c>
      <c r="D72" s="159">
        <v>3</v>
      </c>
      <c r="E72" s="159">
        <v>3</v>
      </c>
      <c r="F72" s="156">
        <f t="shared" si="3"/>
        <v>1</v>
      </c>
      <c r="G72" s="58">
        <v>183800000</v>
      </c>
      <c r="H72" s="120">
        <v>131266667</v>
      </c>
      <c r="I72" s="160">
        <f t="shared" si="2"/>
        <v>0.71418208378672465</v>
      </c>
    </row>
    <row r="73" spans="1:9" ht="204" x14ac:dyDescent="0.2">
      <c r="A73" s="294"/>
      <c r="B73" s="162" t="s">
        <v>298</v>
      </c>
      <c r="C73" s="159">
        <v>0</v>
      </c>
      <c r="D73" s="159">
        <v>4</v>
      </c>
      <c r="E73" s="159">
        <v>1</v>
      </c>
      <c r="F73" s="156">
        <f t="shared" si="3"/>
        <v>0.25</v>
      </c>
      <c r="G73" s="58">
        <v>14000000000</v>
      </c>
      <c r="H73" s="120">
        <v>0</v>
      </c>
      <c r="I73" s="160">
        <f t="shared" si="2"/>
        <v>0</v>
      </c>
    </row>
    <row r="74" spans="1:9" ht="89.25" x14ac:dyDescent="0.2">
      <c r="A74" s="162" t="s">
        <v>137</v>
      </c>
      <c r="B74" s="162" t="s">
        <v>189</v>
      </c>
      <c r="C74" s="159">
        <v>0</v>
      </c>
      <c r="D74" s="159" t="s">
        <v>59</v>
      </c>
      <c r="E74" s="159">
        <v>0</v>
      </c>
      <c r="F74" s="156">
        <v>0</v>
      </c>
      <c r="G74" s="58">
        <v>0</v>
      </c>
      <c r="H74" s="120">
        <v>0</v>
      </c>
      <c r="I74" s="160" t="e">
        <f t="shared" si="2"/>
        <v>#DIV/0!</v>
      </c>
    </row>
    <row r="75" spans="1:9" ht="89.25" x14ac:dyDescent="0.2">
      <c r="A75" s="272" t="s">
        <v>144</v>
      </c>
      <c r="B75" s="162" t="s">
        <v>145</v>
      </c>
      <c r="C75" s="159">
        <v>0</v>
      </c>
      <c r="D75" s="159">
        <v>7</v>
      </c>
      <c r="E75" s="159">
        <v>1</v>
      </c>
      <c r="F75" s="156">
        <f t="shared" si="3"/>
        <v>0.14285714285714285</v>
      </c>
      <c r="G75" s="58">
        <f>153000000-54000000-39000000+65200000</f>
        <v>125200000</v>
      </c>
      <c r="H75" s="120">
        <v>0</v>
      </c>
      <c r="I75" s="160">
        <f t="shared" si="2"/>
        <v>0</v>
      </c>
    </row>
    <row r="76" spans="1:9" ht="242.25" x14ac:dyDescent="0.2">
      <c r="A76" s="272"/>
      <c r="B76" s="162" t="s">
        <v>146</v>
      </c>
      <c r="C76" s="159">
        <v>0</v>
      </c>
      <c r="D76" s="159">
        <v>2</v>
      </c>
      <c r="E76" s="159">
        <v>2</v>
      </c>
      <c r="F76" s="156">
        <f t="shared" si="3"/>
        <v>1</v>
      </c>
      <c r="G76" s="58">
        <f>2800000*6+3000000*6</f>
        <v>34800000</v>
      </c>
      <c r="H76" s="120">
        <f>19200000</f>
        <v>19200000</v>
      </c>
      <c r="I76" s="160">
        <f t="shared" si="2"/>
        <v>0.55172413793103448</v>
      </c>
    </row>
    <row r="77" spans="1:9" ht="63.75" x14ac:dyDescent="0.2">
      <c r="A77" s="272"/>
      <c r="B77" s="97" t="s">
        <v>151</v>
      </c>
      <c r="C77" s="159">
        <v>0</v>
      </c>
      <c r="D77" s="159">
        <v>1</v>
      </c>
      <c r="E77" s="159">
        <v>0</v>
      </c>
      <c r="F77" s="156">
        <f t="shared" si="3"/>
        <v>0</v>
      </c>
      <c r="G77" s="58">
        <v>0</v>
      </c>
      <c r="H77" s="120">
        <v>0</v>
      </c>
      <c r="I77" s="160" t="e">
        <f t="shared" si="2"/>
        <v>#DIV/0!</v>
      </c>
    </row>
    <row r="78" spans="1:9" ht="127.5" x14ac:dyDescent="0.2">
      <c r="A78" s="272"/>
      <c r="B78" s="97" t="s">
        <v>427</v>
      </c>
      <c r="C78" s="159">
        <v>1</v>
      </c>
      <c r="D78" s="159">
        <v>1</v>
      </c>
      <c r="E78" s="159">
        <v>0</v>
      </c>
      <c r="F78" s="156">
        <f t="shared" si="3"/>
        <v>0</v>
      </c>
      <c r="G78" s="58">
        <v>39000000</v>
      </c>
      <c r="H78" s="120">
        <v>0</v>
      </c>
      <c r="I78" s="160">
        <f t="shared" si="2"/>
        <v>0</v>
      </c>
    </row>
    <row r="79" spans="1:9" x14ac:dyDescent="0.2">
      <c r="A79" s="272"/>
      <c r="B79" s="259" t="s">
        <v>152</v>
      </c>
      <c r="C79" s="260">
        <v>0</v>
      </c>
      <c r="D79" s="260">
        <v>3</v>
      </c>
      <c r="E79" s="286">
        <v>3</v>
      </c>
      <c r="F79" s="288">
        <f>E79/D79</f>
        <v>1</v>
      </c>
      <c r="G79" s="58">
        <v>13200000</v>
      </c>
      <c r="H79" s="120">
        <v>0</v>
      </c>
      <c r="I79" s="160">
        <f t="shared" si="2"/>
        <v>0</v>
      </c>
    </row>
    <row r="80" spans="1:9" x14ac:dyDescent="0.2">
      <c r="A80" s="272"/>
      <c r="B80" s="259"/>
      <c r="C80" s="260"/>
      <c r="D80" s="260"/>
      <c r="E80" s="286"/>
      <c r="F80" s="288"/>
      <c r="G80" s="58">
        <f>2800000*6+3000000*6+3200000*6</f>
        <v>54000000</v>
      </c>
      <c r="H80" s="120">
        <f>19200000+16800000+18000000</f>
        <v>54000000</v>
      </c>
      <c r="I80" s="160">
        <f t="shared" si="2"/>
        <v>1</v>
      </c>
    </row>
    <row r="81" spans="1:9" ht="38.25" x14ac:dyDescent="0.2">
      <c r="A81" s="162" t="s">
        <v>156</v>
      </c>
      <c r="B81" s="162" t="s">
        <v>188</v>
      </c>
      <c r="C81" s="159">
        <v>0</v>
      </c>
      <c r="D81" s="159">
        <v>1</v>
      </c>
      <c r="E81" s="159">
        <v>0.1</v>
      </c>
      <c r="F81" s="156">
        <f t="shared" si="3"/>
        <v>0.1</v>
      </c>
      <c r="G81" s="58">
        <v>0</v>
      </c>
      <c r="H81" s="120">
        <v>0</v>
      </c>
      <c r="I81" s="160" t="e">
        <f>H81/G81</f>
        <v>#DIV/0!</v>
      </c>
    </row>
    <row r="82" spans="1:9" ht="51" x14ac:dyDescent="0.2">
      <c r="A82" s="285" t="s">
        <v>162</v>
      </c>
      <c r="B82" s="21" t="s">
        <v>164</v>
      </c>
      <c r="C82" s="260">
        <v>0</v>
      </c>
      <c r="D82" s="260" t="s">
        <v>59</v>
      </c>
      <c r="E82" s="260">
        <v>0</v>
      </c>
      <c r="F82" s="156">
        <v>1</v>
      </c>
      <c r="G82" s="58">
        <v>0</v>
      </c>
      <c r="H82" s="120">
        <v>0</v>
      </c>
      <c r="I82" s="160" t="e">
        <f>H82/G82</f>
        <v>#DIV/0!</v>
      </c>
    </row>
    <row r="83" spans="1:9" ht="63.75" x14ac:dyDescent="0.2">
      <c r="A83" s="285"/>
      <c r="B83" s="21" t="s">
        <v>183</v>
      </c>
      <c r="C83" s="260"/>
      <c r="D83" s="260"/>
      <c r="E83" s="260"/>
      <c r="F83" s="156">
        <v>1</v>
      </c>
      <c r="G83" s="58">
        <v>0</v>
      </c>
      <c r="H83" s="120">
        <v>0</v>
      </c>
      <c r="I83" s="160" t="e">
        <f>H83/G83</f>
        <v>#DIV/0!</v>
      </c>
    </row>
    <row r="84" spans="1:9" ht="140.25" x14ac:dyDescent="0.2">
      <c r="A84" s="285" t="s">
        <v>241</v>
      </c>
      <c r="B84" s="166" t="s">
        <v>166</v>
      </c>
      <c r="C84" s="159">
        <v>1</v>
      </c>
      <c r="D84" s="159">
        <v>1</v>
      </c>
      <c r="E84" s="155">
        <v>1</v>
      </c>
      <c r="F84" s="156">
        <f t="shared" si="3"/>
        <v>1</v>
      </c>
      <c r="G84" s="58">
        <v>424582864</v>
      </c>
      <c r="H84" s="120">
        <f>424582863.75</f>
        <v>424582863.75</v>
      </c>
      <c r="I84" s="160">
        <f t="shared" si="2"/>
        <v>0.99999999941118678</v>
      </c>
    </row>
    <row r="85" spans="1:9" x14ac:dyDescent="0.2">
      <c r="A85" s="285"/>
      <c r="B85" s="259" t="s">
        <v>212</v>
      </c>
      <c r="C85" s="260">
        <v>0</v>
      </c>
      <c r="D85" s="260">
        <v>2</v>
      </c>
      <c r="E85" s="287">
        <v>2</v>
      </c>
      <c r="F85" s="288">
        <f t="shared" si="3"/>
        <v>1</v>
      </c>
      <c r="G85" s="58">
        <v>300000000</v>
      </c>
      <c r="H85" s="120">
        <f>299236457.5</f>
        <v>299236457.5</v>
      </c>
      <c r="I85" s="160">
        <f t="shared" si="2"/>
        <v>0.99745485833333336</v>
      </c>
    </row>
    <row r="86" spans="1:9" x14ac:dyDescent="0.2">
      <c r="A86" s="285"/>
      <c r="B86" s="259"/>
      <c r="C86" s="260"/>
      <c r="D86" s="260"/>
      <c r="E86" s="287"/>
      <c r="F86" s="288"/>
      <c r="G86" s="58">
        <v>100000000</v>
      </c>
      <c r="H86" s="120">
        <v>0</v>
      </c>
      <c r="I86" s="160">
        <f t="shared" si="2"/>
        <v>0</v>
      </c>
    </row>
    <row r="87" spans="1:9" x14ac:dyDescent="0.2">
      <c r="A87" s="259" t="s">
        <v>168</v>
      </c>
      <c r="B87" s="270" t="s">
        <v>278</v>
      </c>
      <c r="C87" s="289">
        <v>2</v>
      </c>
      <c r="D87" s="289">
        <v>1</v>
      </c>
      <c r="E87" s="289">
        <v>0.2</v>
      </c>
      <c r="F87" s="291">
        <f>E87/D87</f>
        <v>0.2</v>
      </c>
      <c r="G87" s="58">
        <v>130000000</v>
      </c>
      <c r="H87" s="120">
        <v>0</v>
      </c>
      <c r="I87" s="323">
        <f t="shared" si="2"/>
        <v>0</v>
      </c>
    </row>
    <row r="88" spans="1:9" x14ac:dyDescent="0.2">
      <c r="A88" s="259"/>
      <c r="B88" s="271"/>
      <c r="C88" s="290"/>
      <c r="D88" s="290"/>
      <c r="E88" s="290"/>
      <c r="F88" s="292"/>
      <c r="G88" s="58">
        <v>66486000</v>
      </c>
      <c r="H88" s="120">
        <v>0</v>
      </c>
      <c r="I88" s="416"/>
    </row>
    <row r="89" spans="1:9" ht="51" x14ac:dyDescent="0.2">
      <c r="A89" s="259"/>
      <c r="B89" s="162" t="s">
        <v>171</v>
      </c>
      <c r="C89" s="159">
        <v>2</v>
      </c>
      <c r="D89" s="159">
        <v>1</v>
      </c>
      <c r="E89" s="159">
        <v>0.1</v>
      </c>
      <c r="F89" s="156">
        <f t="shared" si="3"/>
        <v>0.1</v>
      </c>
      <c r="G89" s="58">
        <v>305000000</v>
      </c>
      <c r="H89" s="120">
        <v>0</v>
      </c>
      <c r="I89" s="160">
        <f t="shared" si="2"/>
        <v>0</v>
      </c>
    </row>
    <row r="90" spans="1:9" ht="89.25" x14ac:dyDescent="0.2">
      <c r="A90" s="162" t="s">
        <v>174</v>
      </c>
      <c r="B90" s="164" t="s">
        <v>176</v>
      </c>
      <c r="C90" s="159">
        <v>1</v>
      </c>
      <c r="D90" s="159">
        <v>1</v>
      </c>
      <c r="E90" s="155">
        <v>0.1</v>
      </c>
      <c r="F90" s="156">
        <f t="shared" si="3"/>
        <v>0.1</v>
      </c>
      <c r="G90" s="119">
        <v>60000000</v>
      </c>
      <c r="H90" s="120">
        <v>0</v>
      </c>
      <c r="I90" s="158">
        <f t="shared" si="2"/>
        <v>0</v>
      </c>
    </row>
    <row r="91" spans="1:9" x14ac:dyDescent="0.2">
      <c r="A91" s="340" t="s">
        <v>179</v>
      </c>
      <c r="B91" s="259" t="s">
        <v>181</v>
      </c>
      <c r="C91" s="260">
        <v>12</v>
      </c>
      <c r="D91" s="260">
        <v>12</v>
      </c>
      <c r="E91" s="286">
        <v>1</v>
      </c>
      <c r="F91" s="288">
        <f>E91/D91</f>
        <v>8.3333333333333329E-2</v>
      </c>
      <c r="G91" s="58">
        <v>1125665166</v>
      </c>
      <c r="H91" s="120">
        <v>0</v>
      </c>
      <c r="I91" s="160">
        <f t="shared" si="2"/>
        <v>0</v>
      </c>
    </row>
    <row r="92" spans="1:9" x14ac:dyDescent="0.2">
      <c r="A92" s="340"/>
      <c r="B92" s="259"/>
      <c r="C92" s="260"/>
      <c r="D92" s="260"/>
      <c r="E92" s="286"/>
      <c r="F92" s="288"/>
      <c r="G92" s="443">
        <v>6287094829.1999998</v>
      </c>
      <c r="H92" s="320">
        <v>0</v>
      </c>
      <c r="I92" s="323">
        <f>H92/G92</f>
        <v>0</v>
      </c>
    </row>
    <row r="93" spans="1:9" ht="13.5" thickBot="1" x14ac:dyDescent="0.25">
      <c r="A93" s="481"/>
      <c r="B93" s="482"/>
      <c r="C93" s="289"/>
      <c r="D93" s="289"/>
      <c r="E93" s="483"/>
      <c r="F93" s="291"/>
      <c r="G93" s="477"/>
      <c r="H93" s="478"/>
      <c r="I93" s="479"/>
    </row>
    <row r="94" spans="1:9" ht="13.5" thickBot="1" x14ac:dyDescent="0.25">
      <c r="A94" s="88"/>
      <c r="B94" s="88"/>
      <c r="C94" s="88"/>
      <c r="D94" s="88"/>
      <c r="E94" s="145"/>
      <c r="F94" s="145"/>
      <c r="G94" s="147">
        <f>SUM(G3:G93)</f>
        <v>122714102073</v>
      </c>
      <c r="H94" s="147">
        <f>SUM(H3:H93)</f>
        <v>11478332720.65</v>
      </c>
      <c r="I94" s="148">
        <f>H94/G94</f>
        <v>9.3537193580423089E-2</v>
      </c>
    </row>
    <row r="95" spans="1:9" x14ac:dyDescent="0.2">
      <c r="A95" s="172"/>
      <c r="B95" s="172"/>
      <c r="C95" s="172"/>
      <c r="D95" s="172"/>
      <c r="E95" s="173"/>
      <c r="F95" s="176">
        <v>0</v>
      </c>
      <c r="G95" s="174"/>
      <c r="H95" s="174"/>
      <c r="I95" s="176">
        <v>0</v>
      </c>
    </row>
    <row r="96" spans="1:9" x14ac:dyDescent="0.2">
      <c r="A96" s="172"/>
      <c r="B96" s="172"/>
      <c r="C96" s="172"/>
      <c r="D96" s="172"/>
      <c r="E96" s="173"/>
      <c r="F96" s="176">
        <v>1</v>
      </c>
      <c r="G96" s="174"/>
      <c r="H96" s="174"/>
      <c r="I96" s="176">
        <v>1</v>
      </c>
    </row>
    <row r="97" spans="1:10" x14ac:dyDescent="0.2">
      <c r="A97" s="41"/>
      <c r="B97" s="8"/>
      <c r="C97" s="8"/>
      <c r="D97" s="8"/>
      <c r="E97" s="41"/>
      <c r="F97" s="178"/>
      <c r="G97" s="8"/>
      <c r="H97" s="8"/>
      <c r="I97" s="41"/>
    </row>
    <row r="98" spans="1:10" ht="13.5" thickBot="1" x14ac:dyDescent="0.25">
      <c r="F98" s="179"/>
    </row>
    <row r="99" spans="1:10" ht="38.25" x14ac:dyDescent="0.2">
      <c r="B99" s="180" t="s">
        <v>438</v>
      </c>
      <c r="C99" s="155"/>
      <c r="D99" s="155"/>
      <c r="E99" s="155"/>
      <c r="F99" s="184">
        <v>2</v>
      </c>
      <c r="G99" s="187">
        <v>3.7499999999999999E-2</v>
      </c>
      <c r="H99" s="181">
        <v>174955404</v>
      </c>
      <c r="I99" s="182">
        <v>0</v>
      </c>
      <c r="J99" s="183">
        <f>I99/H99</f>
        <v>0</v>
      </c>
    </row>
    <row r="100" spans="1:10" ht="51" x14ac:dyDescent="0.2">
      <c r="B100" s="180" t="s">
        <v>439</v>
      </c>
      <c r="C100" s="155"/>
      <c r="D100" s="155"/>
      <c r="E100" s="155"/>
      <c r="F100" s="185">
        <v>1</v>
      </c>
      <c r="G100" s="187">
        <v>0.5</v>
      </c>
      <c r="H100" s="181">
        <v>160000000</v>
      </c>
      <c r="I100" s="182">
        <v>0</v>
      </c>
      <c r="J100" s="183">
        <f t="shared" ref="J100:J118" si="4">I100/H100</f>
        <v>0</v>
      </c>
    </row>
    <row r="101" spans="1:10" ht="38.25" x14ac:dyDescent="0.2">
      <c r="B101" s="180" t="s">
        <v>440</v>
      </c>
      <c r="C101" s="155"/>
      <c r="D101" s="155"/>
      <c r="E101" s="155"/>
      <c r="F101" s="185">
        <v>1</v>
      </c>
      <c r="G101" s="187">
        <v>0</v>
      </c>
      <c r="H101" s="181">
        <v>0</v>
      </c>
      <c r="I101" s="182">
        <v>0</v>
      </c>
      <c r="J101" s="183" t="e">
        <f t="shared" si="4"/>
        <v>#DIV/0!</v>
      </c>
    </row>
    <row r="102" spans="1:10" ht="14.25" x14ac:dyDescent="0.2">
      <c r="B102" s="180" t="s">
        <v>65</v>
      </c>
      <c r="C102" s="155"/>
      <c r="D102" s="155"/>
      <c r="E102" s="155"/>
      <c r="F102" s="185">
        <v>6</v>
      </c>
      <c r="G102" s="187">
        <v>0.46079999999999999</v>
      </c>
      <c r="H102" s="181">
        <v>17812850095</v>
      </c>
      <c r="I102" s="182">
        <v>7167129507</v>
      </c>
      <c r="J102" s="183">
        <f t="shared" si="4"/>
        <v>0.40235725719219895</v>
      </c>
    </row>
    <row r="103" spans="1:10" ht="63.75" x14ac:dyDescent="0.2">
      <c r="B103" s="180" t="s">
        <v>441</v>
      </c>
      <c r="C103" s="155"/>
      <c r="D103" s="155"/>
      <c r="E103" s="155"/>
      <c r="F103" s="185">
        <v>25</v>
      </c>
      <c r="G103" s="187">
        <v>0.50629999999999997</v>
      </c>
      <c r="H103" s="181">
        <v>52755280953</v>
      </c>
      <c r="I103" s="182">
        <v>1768077266</v>
      </c>
      <c r="J103" s="183">
        <f t="shared" si="4"/>
        <v>3.3514697184063733E-2</v>
      </c>
    </row>
    <row r="104" spans="1:10" ht="38.25" x14ac:dyDescent="0.2">
      <c r="B104" s="180" t="s">
        <v>442</v>
      </c>
      <c r="C104" s="155"/>
      <c r="D104" s="155"/>
      <c r="E104" s="155"/>
      <c r="F104" s="185">
        <v>1</v>
      </c>
      <c r="G104" s="187">
        <v>0</v>
      </c>
      <c r="H104" s="181">
        <v>135000000</v>
      </c>
      <c r="I104" s="182">
        <v>0</v>
      </c>
      <c r="J104" s="183">
        <f t="shared" si="4"/>
        <v>0</v>
      </c>
    </row>
    <row r="105" spans="1:10" ht="51" x14ac:dyDescent="0.2">
      <c r="B105" s="180" t="s">
        <v>443</v>
      </c>
      <c r="C105" s="155"/>
      <c r="D105" s="155"/>
      <c r="E105" s="155"/>
      <c r="F105" s="185">
        <v>2</v>
      </c>
      <c r="G105" s="187">
        <v>0</v>
      </c>
      <c r="H105" s="181">
        <v>6000000000</v>
      </c>
      <c r="I105" s="182">
        <v>0</v>
      </c>
      <c r="J105" s="183">
        <f t="shared" si="4"/>
        <v>0</v>
      </c>
    </row>
    <row r="106" spans="1:10" ht="38.25" x14ac:dyDescent="0.2">
      <c r="B106" s="180" t="s">
        <v>444</v>
      </c>
      <c r="C106" s="155"/>
      <c r="D106" s="155"/>
      <c r="E106" s="155"/>
      <c r="F106" s="185">
        <v>5</v>
      </c>
      <c r="G106" s="187">
        <v>0.19120000000000001</v>
      </c>
      <c r="H106" s="181">
        <v>21295186762</v>
      </c>
      <c r="I106" s="182">
        <v>1295186762</v>
      </c>
      <c r="J106" s="183">
        <f t="shared" si="4"/>
        <v>6.0820634093295869E-2</v>
      </c>
    </row>
    <row r="107" spans="1:10" ht="51" x14ac:dyDescent="0.2">
      <c r="B107" s="180" t="s">
        <v>445</v>
      </c>
      <c r="C107" s="155"/>
      <c r="D107" s="155"/>
      <c r="E107" s="155"/>
      <c r="F107" s="185">
        <v>1</v>
      </c>
      <c r="G107" s="187">
        <v>0</v>
      </c>
      <c r="H107" s="181">
        <v>70000000</v>
      </c>
      <c r="I107" s="182">
        <v>0</v>
      </c>
      <c r="J107" s="183">
        <f t="shared" si="4"/>
        <v>0</v>
      </c>
    </row>
    <row r="108" spans="1:10" ht="51" x14ac:dyDescent="0.2">
      <c r="B108" s="180" t="s">
        <v>446</v>
      </c>
      <c r="C108" s="155"/>
      <c r="D108" s="155"/>
      <c r="E108" s="155"/>
      <c r="F108" s="185">
        <v>1</v>
      </c>
      <c r="G108" s="187">
        <v>4.1700000000000001E-2</v>
      </c>
      <c r="H108" s="181">
        <v>200000000</v>
      </c>
      <c r="I108" s="182">
        <v>0</v>
      </c>
      <c r="J108" s="183">
        <f t="shared" si="4"/>
        <v>0</v>
      </c>
    </row>
    <row r="109" spans="1:10" ht="51" x14ac:dyDescent="0.2">
      <c r="B109" s="180" t="s">
        <v>446</v>
      </c>
      <c r="C109" s="155"/>
      <c r="D109" s="155"/>
      <c r="E109" s="155"/>
      <c r="F109" s="185">
        <v>4</v>
      </c>
      <c r="G109" s="187">
        <v>0.82499999999999996</v>
      </c>
      <c r="H109" s="181">
        <v>680000000</v>
      </c>
      <c r="I109" s="182">
        <v>261853198</v>
      </c>
      <c r="J109" s="183">
        <f t="shared" si="4"/>
        <v>0.3850782323529412</v>
      </c>
    </row>
    <row r="110" spans="1:10" ht="51" x14ac:dyDescent="0.2">
      <c r="B110" s="180" t="s">
        <v>446</v>
      </c>
      <c r="C110" s="155"/>
      <c r="D110" s="155"/>
      <c r="E110" s="155"/>
      <c r="F110" s="185">
        <v>3</v>
      </c>
      <c r="G110" s="187">
        <v>0</v>
      </c>
      <c r="H110" s="181">
        <v>0</v>
      </c>
      <c r="I110" s="182">
        <v>0</v>
      </c>
      <c r="J110" s="183" t="e">
        <f t="shared" si="4"/>
        <v>#DIV/0!</v>
      </c>
    </row>
    <row r="111" spans="1:10" ht="51" x14ac:dyDescent="0.2">
      <c r="B111" s="180" t="s">
        <v>446</v>
      </c>
      <c r="C111" s="155"/>
      <c r="D111" s="155"/>
      <c r="E111" s="155"/>
      <c r="F111" s="185">
        <v>4</v>
      </c>
      <c r="G111" s="187">
        <v>0.5625</v>
      </c>
      <c r="H111" s="181">
        <v>14365800000</v>
      </c>
      <c r="I111" s="182">
        <v>189066667</v>
      </c>
      <c r="J111" s="183">
        <f t="shared" si="4"/>
        <v>1.3160886758829999E-2</v>
      </c>
    </row>
    <row r="112" spans="1:10" ht="25.5" x14ac:dyDescent="0.2">
      <c r="B112" s="180" t="s">
        <v>447</v>
      </c>
      <c r="C112" s="155"/>
      <c r="D112" s="155"/>
      <c r="E112" s="155"/>
      <c r="F112" s="185">
        <v>1</v>
      </c>
      <c r="G112" s="187">
        <v>0</v>
      </c>
      <c r="H112" s="181">
        <v>0</v>
      </c>
      <c r="I112" s="182">
        <v>0</v>
      </c>
      <c r="J112" s="183" t="e">
        <f t="shared" si="4"/>
        <v>#DIV/0!</v>
      </c>
    </row>
    <row r="113" spans="2:10" ht="38.25" x14ac:dyDescent="0.2">
      <c r="B113" s="180" t="s">
        <v>448</v>
      </c>
      <c r="C113" s="155"/>
      <c r="D113" s="155"/>
      <c r="E113" s="155"/>
      <c r="F113" s="185">
        <v>5</v>
      </c>
      <c r="G113" s="187">
        <v>0.42859999999999998</v>
      </c>
      <c r="H113" s="181">
        <v>266200000</v>
      </c>
      <c r="I113" s="182">
        <v>73200000</v>
      </c>
      <c r="J113" s="183">
        <f t="shared" si="4"/>
        <v>0.27498121712997747</v>
      </c>
    </row>
    <row r="114" spans="2:10" ht="38.25" x14ac:dyDescent="0.2">
      <c r="B114" s="180" t="s">
        <v>449</v>
      </c>
      <c r="C114" s="155"/>
      <c r="D114" s="155"/>
      <c r="E114" s="155"/>
      <c r="F114" s="185">
        <v>1</v>
      </c>
      <c r="G114" s="187">
        <v>0</v>
      </c>
      <c r="H114" s="181">
        <v>0</v>
      </c>
      <c r="I114" s="182">
        <v>0</v>
      </c>
      <c r="J114" s="183" t="e">
        <f t="shared" si="4"/>
        <v>#DIV/0!</v>
      </c>
    </row>
    <row r="115" spans="2:10" ht="38.25" x14ac:dyDescent="0.2">
      <c r="B115" s="180" t="s">
        <v>450</v>
      </c>
      <c r="C115" s="155"/>
      <c r="D115" s="155"/>
      <c r="E115" s="155"/>
      <c r="F115" s="185">
        <v>2</v>
      </c>
      <c r="G115" s="187">
        <v>1</v>
      </c>
      <c r="H115" s="181">
        <v>0</v>
      </c>
      <c r="I115" s="182">
        <v>0</v>
      </c>
      <c r="J115" s="183" t="e">
        <f t="shared" si="4"/>
        <v>#DIV/0!</v>
      </c>
    </row>
    <row r="116" spans="2:10" ht="25.5" x14ac:dyDescent="0.2">
      <c r="B116" s="180" t="s">
        <v>451</v>
      </c>
      <c r="C116" s="155"/>
      <c r="D116" s="155"/>
      <c r="E116" s="155"/>
      <c r="F116" s="185">
        <v>2</v>
      </c>
      <c r="G116" s="187">
        <v>1</v>
      </c>
      <c r="H116" s="181">
        <v>824582864</v>
      </c>
      <c r="I116" s="182">
        <v>723819321</v>
      </c>
      <c r="J116" s="183">
        <f t="shared" si="4"/>
        <v>0.87780058572742792</v>
      </c>
    </row>
    <row r="117" spans="2:10" ht="25.5" x14ac:dyDescent="0.2">
      <c r="B117" s="180" t="s">
        <v>452</v>
      </c>
      <c r="C117" s="155"/>
      <c r="D117" s="155"/>
      <c r="E117" s="155"/>
      <c r="F117" s="185">
        <v>2</v>
      </c>
      <c r="G117" s="187">
        <v>0.15</v>
      </c>
      <c r="H117" s="181">
        <v>501486000</v>
      </c>
      <c r="I117" s="182">
        <v>0</v>
      </c>
      <c r="J117" s="183">
        <f t="shared" si="4"/>
        <v>0</v>
      </c>
    </row>
    <row r="118" spans="2:10" ht="38.25" x14ac:dyDescent="0.2">
      <c r="B118" s="180" t="s">
        <v>453</v>
      </c>
      <c r="C118" s="155"/>
      <c r="D118" s="155"/>
      <c r="E118" s="155"/>
      <c r="F118" s="185">
        <v>1</v>
      </c>
      <c r="G118" s="187">
        <v>0.1</v>
      </c>
      <c r="H118" s="181">
        <v>60000000</v>
      </c>
      <c r="I118" s="182">
        <v>0</v>
      </c>
      <c r="J118" s="183">
        <f t="shared" si="4"/>
        <v>0</v>
      </c>
    </row>
    <row r="119" spans="2:10" ht="64.5" thickBot="1" x14ac:dyDescent="0.25">
      <c r="B119" s="180" t="s">
        <v>454</v>
      </c>
      <c r="C119" s="155"/>
      <c r="D119" s="155"/>
      <c r="E119" s="155"/>
      <c r="F119" s="186">
        <v>1</v>
      </c>
      <c r="G119" s="187">
        <v>8.3299999999999999E-2</v>
      </c>
      <c r="H119" s="181">
        <v>7412759995</v>
      </c>
      <c r="I119" s="182">
        <v>0</v>
      </c>
      <c r="J119" s="183">
        <f>I119/H119</f>
        <v>0</v>
      </c>
    </row>
  </sheetData>
  <protectedRanges>
    <protectedRange sqref="I88 H3:H13 H84:H87 H74:H82 H16:H72 H89:H93" name="Rango2"/>
    <protectedRange sqref="E3 E6:E93" name="Rango1"/>
    <protectedRange sqref="E4:E5" name="Rango1_3"/>
  </protectedRanges>
  <autoFilter ref="A1:J96"/>
  <mergeCells count="110">
    <mergeCell ref="G92:G93"/>
    <mergeCell ref="H92:H93"/>
    <mergeCell ref="I92:I93"/>
    <mergeCell ref="F30:F31"/>
    <mergeCell ref="F32:F35"/>
    <mergeCell ref="I87:I88"/>
    <mergeCell ref="A91:A93"/>
    <mergeCell ref="B91:B93"/>
    <mergeCell ref="C91:C93"/>
    <mergeCell ref="D91:D93"/>
    <mergeCell ref="E91:E93"/>
    <mergeCell ref="F91:F93"/>
    <mergeCell ref="E85:E86"/>
    <mergeCell ref="F85:F86"/>
    <mergeCell ref="A87:A89"/>
    <mergeCell ref="B87:B88"/>
    <mergeCell ref="C87:C88"/>
    <mergeCell ref="D87:D88"/>
    <mergeCell ref="E87:E88"/>
    <mergeCell ref="F87:F88"/>
    <mergeCell ref="A82:A83"/>
    <mergeCell ref="C82:C83"/>
    <mergeCell ref="D82:D83"/>
    <mergeCell ref="E82:E83"/>
    <mergeCell ref="A84:A86"/>
    <mergeCell ref="B85:B86"/>
    <mergeCell ref="C85:C86"/>
    <mergeCell ref="D85:D86"/>
    <mergeCell ref="A75:A80"/>
    <mergeCell ref="B79:B80"/>
    <mergeCell ref="C79:C80"/>
    <mergeCell ref="D79:D80"/>
    <mergeCell ref="E79:E80"/>
    <mergeCell ref="F79:F80"/>
    <mergeCell ref="F62:F63"/>
    <mergeCell ref="A67:A69"/>
    <mergeCell ref="A70:A73"/>
    <mergeCell ref="A62:A66"/>
    <mergeCell ref="B62:B63"/>
    <mergeCell ref="C62:C63"/>
    <mergeCell ref="D62:D63"/>
    <mergeCell ref="E62:E63"/>
    <mergeCell ref="A50:A51"/>
    <mergeCell ref="A52:A59"/>
    <mergeCell ref="B53:B55"/>
    <mergeCell ref="C53:C55"/>
    <mergeCell ref="D53:D55"/>
    <mergeCell ref="E53:E55"/>
    <mergeCell ref="F53:F55"/>
    <mergeCell ref="A48:A49"/>
    <mergeCell ref="B48:B49"/>
    <mergeCell ref="C48:C49"/>
    <mergeCell ref="D48:D49"/>
    <mergeCell ref="E48:E49"/>
    <mergeCell ref="C56:C57"/>
    <mergeCell ref="D56:D57"/>
    <mergeCell ref="E56:E57"/>
    <mergeCell ref="B58:B59"/>
    <mergeCell ref="C58:C59"/>
    <mergeCell ref="D58:D59"/>
    <mergeCell ref="E58:E59"/>
    <mergeCell ref="F58:F59"/>
    <mergeCell ref="F48:F49"/>
    <mergeCell ref="C43:C44"/>
    <mergeCell ref="D43:D44"/>
    <mergeCell ref="E43:E44"/>
    <mergeCell ref="F43:F44"/>
    <mergeCell ref="I43:I44"/>
    <mergeCell ref="B30:B31"/>
    <mergeCell ref="C30:C35"/>
    <mergeCell ref="D30:D35"/>
    <mergeCell ref="E30:E35"/>
    <mergeCell ref="B32:B35"/>
    <mergeCell ref="F6:F7"/>
    <mergeCell ref="A9:A14"/>
    <mergeCell ref="A15:A47"/>
    <mergeCell ref="B17:B18"/>
    <mergeCell ref="C17:C18"/>
    <mergeCell ref="D17:D18"/>
    <mergeCell ref="E17:E18"/>
    <mergeCell ref="F17:F18"/>
    <mergeCell ref="A6:A7"/>
    <mergeCell ref="B6:B7"/>
    <mergeCell ref="C6:C7"/>
    <mergeCell ref="D6:D7"/>
    <mergeCell ref="E6:E7"/>
    <mergeCell ref="B19:B20"/>
    <mergeCell ref="C19:C20"/>
    <mergeCell ref="D19:D20"/>
    <mergeCell ref="E19:E20"/>
    <mergeCell ref="F19:F20"/>
    <mergeCell ref="B21:B22"/>
    <mergeCell ref="C21:C22"/>
    <mergeCell ref="D21:D22"/>
    <mergeCell ref="E21:E22"/>
    <mergeCell ref="F21:F22"/>
    <mergeCell ref="B43:B44"/>
    <mergeCell ref="G1:G2"/>
    <mergeCell ref="H1:H2"/>
    <mergeCell ref="A3:A5"/>
    <mergeCell ref="B4:B5"/>
    <mergeCell ref="C4:C5"/>
    <mergeCell ref="D4:D5"/>
    <mergeCell ref="E4:E5"/>
    <mergeCell ref="F4:F5"/>
    <mergeCell ref="A1:A2"/>
    <mergeCell ref="B1:B2"/>
    <mergeCell ref="C1:C2"/>
    <mergeCell ref="D1:D2"/>
    <mergeCell ref="E1:E2"/>
  </mergeCells>
  <conditionalFormatting sqref="F6:F7">
    <cfRule type="colorScale" priority="8">
      <colorScale>
        <cfvo type="percent" val="25"/>
        <cfvo type="percent" val="50"/>
        <cfvo type="percent" val="100"/>
        <color rgb="FFFF0000"/>
        <color rgb="FFFFFF00"/>
        <color rgb="FF92D050"/>
      </colorScale>
    </cfRule>
    <cfRule type="colorScale" priority="9">
      <colorScale>
        <cfvo type="percent" val="0"/>
        <cfvo type="percent" val="25"/>
        <cfvo type="percent" val="100"/>
        <color rgb="FFFF0000"/>
        <color rgb="FFFFFF00"/>
        <color rgb="FF92D050"/>
      </colorScale>
    </cfRule>
  </conditionalFormatting>
  <conditionalFormatting sqref="F15">
    <cfRule type="colorScale" priority="6">
      <colorScale>
        <cfvo type="percent" val="25"/>
        <cfvo type="percent" val="50"/>
        <cfvo type="percent" val="100"/>
        <color rgb="FFFF0000"/>
        <color rgb="FFFFFF00"/>
        <color rgb="FF92D050"/>
      </colorScale>
    </cfRule>
    <cfRule type="colorScale" priority="7">
      <colorScale>
        <cfvo type="percent" val="0"/>
        <cfvo type="percent" val="25"/>
        <cfvo type="percent" val="100"/>
        <color rgb="FFFF0000"/>
        <color rgb="FFFFFF00"/>
        <color rgb="FF92D050"/>
      </colorScale>
    </cfRule>
  </conditionalFormatting>
  <conditionalFormatting sqref="F4:F5">
    <cfRule type="colorScale" priority="4">
      <colorScale>
        <cfvo type="percent" val="25"/>
        <cfvo type="percent" val="50"/>
        <cfvo type="percent" val="100"/>
        <color rgb="FFFF0000"/>
        <color rgb="FFFFFF00"/>
        <color rgb="FF92D050"/>
      </colorScale>
    </cfRule>
    <cfRule type="colorScale" priority="5">
      <colorScale>
        <cfvo type="percent" val="0"/>
        <cfvo type="percent" val="25"/>
        <cfvo type="percent" val="100"/>
        <color rgb="FFFF0000"/>
        <color rgb="FFFFFF00"/>
        <color rgb="FF92D050"/>
      </colorScale>
    </cfRule>
  </conditionalFormatting>
  <conditionalFormatting sqref="I89:I94 I45:I87 I3:I43">
    <cfRule type="colorScale" priority="10">
      <colorScale>
        <cfvo type="percent" val="25"/>
        <cfvo type="percent" val="50"/>
        <cfvo type="percent" val="100"/>
        <color rgb="FFFF0000"/>
        <color rgb="FFFFFF00"/>
        <color rgb="FF92D050"/>
      </colorScale>
    </cfRule>
    <cfRule type="colorScale" priority="11">
      <colorScale>
        <cfvo type="percent" val="25"/>
        <cfvo type="percent" val="25"/>
        <cfvo type="percent" val="100"/>
        <color rgb="FFFF0000"/>
        <color rgb="FFFFFF00"/>
        <color rgb="FF92D050"/>
      </colorScale>
    </cfRule>
  </conditionalFormatting>
  <conditionalFormatting sqref="F89:F93 F3 F45:F56 F8:F14 F16:F30 F60:F87 F58 F32 F36:F43">
    <cfRule type="colorScale" priority="12">
      <colorScale>
        <cfvo type="percent" val="25"/>
        <cfvo type="percent" val="50"/>
        <cfvo type="percent" val="100"/>
        <color rgb="FFFF0000"/>
        <color rgb="FFFFFF00"/>
        <color rgb="FF92D050"/>
      </colorScale>
    </cfRule>
    <cfRule type="colorScale" priority="13">
      <colorScale>
        <cfvo type="percent" val="0"/>
        <cfvo type="percent" val="25"/>
        <cfvo type="percent" val="100"/>
        <color rgb="FFFF0000"/>
        <color rgb="FFFFFF00"/>
        <color rgb="FF92D050"/>
      </colorScale>
    </cfRule>
  </conditionalFormatting>
  <conditionalFormatting sqref="F3:F30 F32 F36:F96">
    <cfRule type="colorScale" priority="3">
      <colorScale>
        <cfvo type="percent" val="25"/>
        <cfvo type="percent" val="50"/>
        <cfvo type="percent" val="100"/>
        <color rgb="FFFF0000"/>
        <color rgb="FFFFFF00"/>
        <color rgb="FF92D050"/>
      </colorScale>
    </cfRule>
  </conditionalFormatting>
  <conditionalFormatting sqref="I95:I96">
    <cfRule type="colorScale" priority="2">
      <colorScale>
        <cfvo type="percent" val="25"/>
        <cfvo type="percent" val="50"/>
        <cfvo type="percent" val="100"/>
        <color rgb="FFFF0000"/>
        <color rgb="FFFFFF00"/>
        <color rgb="FF92D050"/>
      </colorScale>
    </cfRule>
  </conditionalFormatting>
  <conditionalFormatting sqref="I3:I96">
    <cfRule type="colorScale" priority="1">
      <colorScale>
        <cfvo type="percent" val="25"/>
        <cfvo type="percent" val="50"/>
        <cfvo type="percent" val="100"/>
        <color rgb="FFFF0000"/>
        <color rgb="FFFFFF00"/>
        <color rgb="FF92D050"/>
      </colorScale>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SEG_PLANACCION_2022_2T</vt:lpstr>
      <vt:lpstr>CONSOLIDADO</vt:lpstr>
      <vt:lpstr>SEG_PLANACCION_2022_2T!Área_de_impresión</vt:lpstr>
      <vt:lpstr>SEG_PLANACCION_2022_2T!Títulos_a_imprimir</vt:lpstr>
    </vt:vector>
  </TitlesOfParts>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Lili!</dc:creator>
  <cp:lastModifiedBy>P3-DAPM-004</cp:lastModifiedBy>
  <cp:revision/>
  <cp:lastPrinted>2022-08-30T18:15:20Z</cp:lastPrinted>
  <dcterms:created xsi:type="dcterms:W3CDTF">2012-06-01T17:13:38Z</dcterms:created>
  <dcterms:modified xsi:type="dcterms:W3CDTF">2022-08-31T20:25:14Z</dcterms:modified>
</cp:coreProperties>
</file>