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.DAPM_2022\PLAN_DE_ACCION_2022\4.PLANES_DE_ACCION_2022_PUBLICADOS\"/>
    </mc:Choice>
  </mc:AlternateContent>
  <bookViews>
    <workbookView xWindow="0" yWindow="0" windowWidth="20490" windowHeight="7755" tabRatio="496"/>
  </bookViews>
  <sheets>
    <sheet name="PLAN DE ACCION" sheetId="2" r:id="rId1"/>
  </sheets>
  <definedNames>
    <definedName name="_xlnm._FilterDatabase" localSheetId="0" hidden="1">'PLAN DE ACCION'!$A$10:$BI$118</definedName>
    <definedName name="_xlnm.Print_Area" localSheetId="0">'PLAN DE ACCION'!$A$1:$V$126</definedName>
    <definedName name="_xlnm.Print_Titles" localSheetId="0">'PLAN DE ACCION'!$1:$10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14" i="2" l="1"/>
  <c r="U112" i="2"/>
  <c r="U58" i="2"/>
  <c r="X87" i="2" l="1"/>
  <c r="X106" i="2"/>
  <c r="X108" i="2"/>
  <c r="X62" i="2"/>
  <c r="X61" i="2"/>
  <c r="U40" i="2" l="1"/>
  <c r="U28" i="2"/>
  <c r="U70" i="2"/>
  <c r="U71" i="2"/>
  <c r="U104" i="2"/>
  <c r="U99" i="2"/>
  <c r="U49" i="2"/>
  <c r="U64" i="2"/>
  <c r="U93" i="2" l="1"/>
  <c r="U96" i="2"/>
  <c r="X35" i="2" l="1"/>
  <c r="X112" i="2"/>
  <c r="X107" i="2"/>
  <c r="X104" i="2"/>
  <c r="X101" i="2"/>
  <c r="X98" i="2"/>
  <c r="X73" i="2"/>
  <c r="X72" i="2"/>
  <c r="X64" i="2"/>
  <c r="X60" i="2"/>
  <c r="X33" i="2"/>
  <c r="X23" i="2"/>
  <c r="X14" i="2"/>
  <c r="X13" i="2"/>
  <c r="X114" i="2" l="1"/>
  <c r="W40" i="2"/>
  <c r="U43" i="2" l="1"/>
  <c r="U19" i="2" l="1"/>
  <c r="U18" i="2" l="1"/>
  <c r="U20" i="2"/>
  <c r="U21" i="2"/>
  <c r="U27" i="2"/>
  <c r="U29" i="2"/>
  <c r="U31" i="2"/>
  <c r="U42" i="2"/>
  <c r="U46" i="2"/>
  <c r="U66" i="2"/>
  <c r="U76" i="2"/>
  <c r="U80" i="2"/>
  <c r="U95" i="2"/>
  <c r="U98" i="2"/>
</calcChain>
</file>

<file path=xl/sharedStrings.xml><?xml version="1.0" encoding="utf-8"?>
<sst xmlns="http://schemas.openxmlformats.org/spreadsheetml/2006/main" count="663" uniqueCount="387">
  <si>
    <t xml:space="preserve">PLAN DE ACCIÓN                         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</si>
  <si>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</si>
  <si>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</si>
  <si>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</si>
  <si>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</si>
  <si>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</si>
  <si>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</si>
  <si>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 xml:space="preserve">2.6.SECRETARÍA DE INFRAESTRUCTURA </t>
    </r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</si>
  <si>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</si>
  <si>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</si>
  <si>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</si>
  <si>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</si>
  <si>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</si>
  <si>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</si>
  <si>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</si>
  <si>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</si>
  <si>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</si>
  <si>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</si>
  <si>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</si>
  <si>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INDICADOR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</si>
  <si>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</si>
  <si>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</si>
  <si>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</si>
  <si>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</si>
  <si>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</si>
  <si>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</si>
  <si>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</si>
  <si>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</si>
  <si>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</si>
  <si>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</si>
  <si>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</si>
  <si>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PRODUCTO KPT</t>
  </si>
  <si>
    <t>Rubro Presupuestal</t>
  </si>
  <si>
    <t>Fuente</t>
  </si>
  <si>
    <t>Recursos asignados, en pesos en el momento presupuestal (Apropiación Definitiva)</t>
  </si>
  <si>
    <t>Responsable</t>
  </si>
  <si>
    <t>SOCIAL Y COMUNITARIO: "Un compromiso cuyabro"</t>
  </si>
  <si>
    <t>Cultura</t>
  </si>
  <si>
    <t>10,11,16,17</t>
  </si>
  <si>
    <t>acceso de la población colombiana a espacios culturales</t>
  </si>
  <si>
    <t>Promoción y acceso efectivo a procesos culturales y artísticos</t>
  </si>
  <si>
    <t>Servicio de promoción de actividades culturales</t>
  </si>
  <si>
    <t>Alumbrado Navideño</t>
  </si>
  <si>
    <t>Infraestructura de los procesos culturales y artisticos del Municipio</t>
  </si>
  <si>
    <t>Infraestructura procesos culturales y artísticos</t>
  </si>
  <si>
    <t>Convenio interadministrativo entre el municipio de Armenia y la empresa de energía del Quindío S.A. ESP empresa de servicios públicos -EDEQ S.A  ESP, para unir esfuerzos económicos para contratar el arrendamiento y puesta en funcionamiento del alumbrado navideño en el Municipio de Armenia</t>
  </si>
  <si>
    <t>Propios</t>
  </si>
  <si>
    <t>SECRETARIO DE INFRAESTRUCTURA</t>
  </si>
  <si>
    <t>5, 8, 10, 11, 17</t>
  </si>
  <si>
    <t>Servicio de asistencia técnica en gestión artística y cultural</t>
  </si>
  <si>
    <t>Estudios y diseños elaborados</t>
  </si>
  <si>
    <t>Deporte y Recreación</t>
  </si>
  <si>
    <t>3, 5, 10, 11, 16</t>
  </si>
  <si>
    <t>población que realiza actividad física en su tiempo libre</t>
  </si>
  <si>
    <t>Fomento a la recreación, la actividad física y el deporte</t>
  </si>
  <si>
    <t>Estudios y diseños de infraestructura recreo-deportiva</t>
  </si>
  <si>
    <t>Infraestructura para la actividad fisica, el deporte y la recreación en el Municipio de Armenia</t>
  </si>
  <si>
    <t>Estudios y diseños de infraestructura deportiva de alto rendimiento</t>
  </si>
  <si>
    <t>ECONÓMICO Y COMPETITIVIDAD: "Por Armenia Podemos"</t>
  </si>
  <si>
    <t>Comercio, Industria y Turismo</t>
  </si>
  <si>
    <t>1, 5, 8, 9, 10, 11, 16, 17</t>
  </si>
  <si>
    <t>población ocupada en la industria turística</t>
  </si>
  <si>
    <t>Productividad y competitividad de las empresas colombianas</t>
  </si>
  <si>
    <t>Plazas de mercado mantenida</t>
  </si>
  <si>
    <t xml:space="preserve">Plaza de mercado mantenida  </t>
  </si>
  <si>
    <t>Mantenimiento de la infraestructura de los centros de acopio</t>
  </si>
  <si>
    <t>N/A</t>
  </si>
  <si>
    <t>INFRAESTRUCTURA CONSTRUIDA: "Acciones Concretas"</t>
  </si>
  <si>
    <t>7, 9, 11, 17</t>
  </si>
  <si>
    <t>capacidad instalada de generación de energía eléctrica (mw)</t>
  </si>
  <si>
    <t xml:space="preserve">Consolidación productiva del sector de energía eléctrica  </t>
  </si>
  <si>
    <t>Redes de alumbrado público ampliadas</t>
  </si>
  <si>
    <t xml:space="preserve"> Alumbrado Publico </t>
  </si>
  <si>
    <t>Efectuar la administración, inversión, modernización y expansión de las redes de alumbrado público.</t>
  </si>
  <si>
    <t>MS Para redes de alumbrado publico ampliadas, mejoradas y con mantenimiento : Contrato de suministro de materiales para ampliación de las redes de alumbrado público en diferentes sectores del municipio de Armenia.</t>
  </si>
  <si>
    <t>Redes de alumbrado público con mantenimiento</t>
  </si>
  <si>
    <t>1.1.2  para redes de aumbrado publico ampliadas, mejoradas y con mantenimiento :  contrato de prestacion de servicios profesionales (ingenieros electricos, financieros , abogados) para apoyar  las  etapas  contractuales,  acompañamiento  tecnico, juridico y financiero a la supervision  y seguimientos al   contrato de concesión y al contrato de interventoría del alumbrado púbico</t>
  </si>
  <si>
    <t>1.1.4 Para redes de alumbrado publico ampliadas, mejoradas y con mantenimiento :Pago a la Concesión y a la Interventoria al contrato de concesión del alumbrado público</t>
  </si>
  <si>
    <t>1.1.5 Para redes de alumbrado publico ampliadas, mejoradas y con mantenimiento : contratos de prestación de servicios de apoyo a la gestión para el acompañamiento en aspectos técnicos (técnico electricista, tecnólogo) y administrativos para la atención a la comunidad y gestión documental</t>
  </si>
  <si>
    <t>MS Para redes de alumbrado publico ampliadas, mejoradas y con mantenimiento :Suministro de energia  para las redes del alumbrado publico ampliadas, mejoradas y con mantenimiento</t>
  </si>
  <si>
    <t>Recuperación Cartera</t>
  </si>
  <si>
    <t>Redes de alumbrado público mejoradas</t>
  </si>
  <si>
    <t>3.33%</t>
  </si>
  <si>
    <t>Transporte</t>
  </si>
  <si>
    <t>9, 11</t>
  </si>
  <si>
    <t>red vial urbana en buen estado</t>
  </si>
  <si>
    <t>Infraestructura red vial regional</t>
  </si>
  <si>
    <t>Puentes peatonales construidos</t>
  </si>
  <si>
    <t>Construcción, Mantenimiento y Obras complementarias a la infraestructura vial tanto urbana como rural del Municipio</t>
  </si>
  <si>
    <t>Contrato de consultoria , interventoria , estudio diseño , topografía, estructural (para la construcción de puentes y obras complementaria); Contrato de obra para la construcción de puentes y obras complementarias</t>
  </si>
  <si>
    <t>Puente peatonal de la red urbana construido</t>
  </si>
  <si>
    <t xml:space="preserve">1.1.1  Para puentes peatonales construidos y rehabilitados: contrato de prestación de servicios profesionales (ingenieros, arquitectos, abogados) para apoyar las etapas precontractuales, contractuales, post contractuales; acompañamiento técnico en la supervisión y seguimientos al proceso de ejecución de obras; acompañamiento en los aspectos jurídicos, defensa judicial; diseños, estudios previos, presupuestos, visitas técnicas </t>
  </si>
  <si>
    <t>1.1.5 Para puentes peatonales construidos y rehabilitados: Contratos de prestación de servicios Profesionales (administrativos y financieros) apoyo en las etapas precontractuales, evaluación financiera de las propuestas, revisión de cuentas para tramite de pagos, solicitudes de documentos para el proceso de contratación, elaboración de informes, elaboración y seguimiento a la ejecución presupuestal, proyectos de inversión, planes de acción e indicativo de la secretaria</t>
  </si>
  <si>
    <t>1.1.6 Para puentes peatonales construidos y rehabilitados: Contratos de prestación de servicios de apoyo a la gestión para el acompañamiento en aspectos técnicos,   apoyo al seguimiento a la ejecución de obras, acompañamiento en la gestión documental, entrega de correspondencia interna y externa; apoyo en la elaboración de los precios unitarios y presupuestos de obra, visitas técnicas y atención a la comunidad, levantamientos topograficos, conducción de maquinaria pesada y volquetas</t>
  </si>
  <si>
    <t xml:space="preserve">Obras construidas </t>
  </si>
  <si>
    <t>obras financiadas por contribucion de valorizacion  (POR UNIDAD)</t>
  </si>
  <si>
    <t>MS contratos de  obra y/o interventoría para la ejecución de los proyectos incluidos en el plan de obras de valorización</t>
  </si>
  <si>
    <t>Vía urbana construida</t>
  </si>
  <si>
    <t>Andén de la red urbana habilitado</t>
  </si>
  <si>
    <t>Andén construido en vía urbana como obra complementaria de seguridad vial</t>
  </si>
  <si>
    <t>MS Andén construido en vía urbana como obra complementaria de seguridad vial:Contrato de obra pública para la construcción de andenes en diferentes sectores del municipio de Armenia.</t>
  </si>
  <si>
    <t>300 M2</t>
  </si>
  <si>
    <t>Andén de la red urbana rehabilitado</t>
  </si>
  <si>
    <t>500 ML</t>
  </si>
  <si>
    <t xml:space="preserve">Vía urbana construida en pavimento </t>
  </si>
  <si>
    <t>SGP Proposito General</t>
  </si>
  <si>
    <t>11 Unidades</t>
  </si>
  <si>
    <t>Centros culturales adecuados</t>
  </si>
  <si>
    <t xml:space="preserve">Centros culturales adecuados </t>
  </si>
  <si>
    <t>Contratos de obra para el mantenimiento y/o adecuación de los centros culturales y artisticos del municipio</t>
  </si>
  <si>
    <t>Centro turístico ampliado</t>
  </si>
  <si>
    <t xml:space="preserve">Construcción, reparación, mantenimiento y ampliación de la infraestructura turística del municipio </t>
  </si>
  <si>
    <t>Brindar espacios adecuados y llamativos que ayuden a reactivar la actividad económica</t>
  </si>
  <si>
    <t>Contrato de obra para la ampliación del centro turistico</t>
  </si>
  <si>
    <t>Malecón ampliado</t>
  </si>
  <si>
    <t>Vivienda</t>
  </si>
  <si>
    <t>8, 9, 11, 16, 17</t>
  </si>
  <si>
    <t>personas con acceso a una solución de alcantarillado</t>
  </si>
  <si>
    <t xml:space="preserve">Acceso de la población a los servicios de agua potable y saneamiento básico </t>
  </si>
  <si>
    <t>MS   para alcantarillados construidos y ampliados : Convenio interadministrativo de transferencia de recursos para aunar esfuerzos  administrativos para la optimización del alcantarillado de los  barrios La Clarita, La Isabela, Zuldemaida y Simon Bolivar del municipio de Armenia.</t>
  </si>
  <si>
    <t>Inclusión social</t>
  </si>
  <si>
    <t>1, 5, 9, 10, 16, 17</t>
  </si>
  <si>
    <t>Porcentaje de implementación y seguimiento de La Política pública La Política Pública de Juventud de Armenia</t>
  </si>
  <si>
    <t>2 Unidades</t>
  </si>
  <si>
    <t>Desarrollo Integral de Niños, Niñas, Adolescentes y sus Familias</t>
  </si>
  <si>
    <t>Edificaciones de atención a la primera infancia remodeladas</t>
  </si>
  <si>
    <t xml:space="preserve">Edificaciones  de atención a la primera infancia remodeladas </t>
  </si>
  <si>
    <t>MS Para la construcción,reparación,mantenimiento y ampliación de la infraestructura para la primera infancia: Contrato de obra pública para el mantenimiento y/o adecuación de una edificación  para la atención de la primera infancia en el municipio de Armenia.</t>
  </si>
  <si>
    <t>Edificaciones de atención a la primera infancia remodelada</t>
  </si>
  <si>
    <t>1, 3, 5, 8, 9, 10, 11, 16, 17</t>
  </si>
  <si>
    <t xml:space="preserve">MS Contrato de obra pública para el mantenimiento y mejoramiento de parques y escenarios recreo deportivos en distintas comunas del municipio de Armenia.
</t>
  </si>
  <si>
    <t>1.2.1 para canchas multifuncionales adecuadas,canchas construida y mantenidas:Contratos de Prestación de Servicios Profesionales(ingenieros, arquitectos,abogados) para las etapas precontractuales,contractuales y poscontractuales; acompañamiento en los aspectos juridicos, defensa judicial;diseños,estudios previos, presupuestos, visitas técnicas, informes financieros,en la supervisión y seguimiento de ejecución de obras; seguimiento al plan de desarllo,plan indicativo, plan de acción, informe de gestión</t>
  </si>
  <si>
    <t>8 Unidades</t>
  </si>
  <si>
    <t>Gimnasios al aire libre estáticos</t>
  </si>
  <si>
    <t>Gimnasios al aire libre construidos</t>
  </si>
  <si>
    <t>3 Unidades</t>
  </si>
  <si>
    <t>Cancha construida</t>
  </si>
  <si>
    <t xml:space="preserve">Cancha construida </t>
  </si>
  <si>
    <t>Formación y preparación de deportistas</t>
  </si>
  <si>
    <t>Polideportivos mantenidos</t>
  </si>
  <si>
    <t>índice de ciudades modernas</t>
  </si>
  <si>
    <t>Infraestructura Pública</t>
  </si>
  <si>
    <t>Proyectos orientados a la infraestructura pública</t>
  </si>
  <si>
    <t>Infraestructura colectiva</t>
  </si>
  <si>
    <t>Proyectos orientados a la infraestructura pública Armenia</t>
  </si>
  <si>
    <t>Servicios de gestión para la elaboración de instrumentos para el desarrollo urbano y territorial</t>
  </si>
  <si>
    <t>Gobierno Territorial</t>
  </si>
  <si>
    <t>5, 9, 10, 11, 12, 16</t>
  </si>
  <si>
    <t>índice de goce efectivo del derecho</t>
  </si>
  <si>
    <t>Salón comunal adecuado</t>
  </si>
  <si>
    <t xml:space="preserve">Salones comunales adecuados </t>
  </si>
  <si>
    <t>Construcción,reparación, Mantenimiento y  adecuación de centros culturales</t>
  </si>
  <si>
    <t xml:space="preserve">MS para  salones comunales adecuados: Contrato de obra pública para el mantenimiento y/o adecuación de salones comunales en diferentes comunas del municipio de Armenia. </t>
  </si>
  <si>
    <t>MS para  salones comunales adecuados :  Contratos de Prestación de Servicios Profesionales (ingenieros, arquitectos, abogados) para apoyar las etapas precontractuales, contractuales y poscontractuales; acompañamiento técnico en la supervisión y seguimiento al proceso de ejecución de obras; acompañamiento en los aspectos juridicos, defensa judicial; diseños, estudios previos, presupuestos, visitas técnicas, informes financieros, seguimiento al plan de desarrollo,plan indicativo, plan de acción, informes de gestión</t>
  </si>
  <si>
    <t xml:space="preserve">Participación ciudadana y política y respeto por los derechos humanos y diversidad de creencias </t>
  </si>
  <si>
    <t>Salón comunal construido</t>
  </si>
  <si>
    <t>Salones comunales y Maloka construidos</t>
  </si>
  <si>
    <t>MS Para salones comunales construidos: Contrato de obra pública para la construcción de un salon comunal en el municipio de Armenia.</t>
  </si>
  <si>
    <t>Fortalecimiento de la convivencia y la seguridad ciudadana</t>
  </si>
  <si>
    <t>Centros de atención y protección animal construido</t>
  </si>
  <si>
    <t>Construcción,reparación, mantenimiento de centro de protección animal Armenia</t>
  </si>
  <si>
    <t>Coso municipal construido y dotado</t>
  </si>
  <si>
    <t>3, 6, 11</t>
  </si>
  <si>
    <t>Mejoramiento en el espacio urbano</t>
  </si>
  <si>
    <t>Ordenamiento territorial y desarrollo urbano</t>
  </si>
  <si>
    <t>Plazas mejoradas</t>
  </si>
  <si>
    <t xml:space="preserve">Plazas mejoradas </t>
  </si>
  <si>
    <t>Construcción, reparación,mantenimiento del espacio urbano</t>
  </si>
  <si>
    <t>Brindar espacios adecuados donde los comerciantes puedan desarrollar su actividad económica</t>
  </si>
  <si>
    <t>Mantenimiento, mejoramiento y ornamentación del parque de la quindianidad del municipio de Armenia</t>
  </si>
  <si>
    <t>INFRAESTRUCTURA NATURAL: "Armenia Capital Verde"</t>
  </si>
  <si>
    <t>Para gestión de proyectos de infraestructura publica :  Interventoría contractual, técnica, jurídica, administrativa, financiera, social y ambiental al contrato de obra para la ampliación, remodelación, y actualización física de la unidad intermedia del sur (Hospital del Sur) de la ESE RED SALUD Armenia -Fase1</t>
  </si>
  <si>
    <t xml:space="preserve">Puente de la red vial urbana con mantenimiento </t>
  </si>
  <si>
    <t>Infraestructura de la red vial urbana Armenia</t>
  </si>
  <si>
    <t>Estudios de preinversión para la red vial regional</t>
  </si>
  <si>
    <t xml:space="preserve">Diseño realizado red urbana </t>
  </si>
  <si>
    <t>Contrato de consultoría para los estudios y diseños de la red vial en las fases de pre factibilidad, factibilidad o definitivos.</t>
  </si>
  <si>
    <t>Estudios de pre inversión e inversión</t>
  </si>
  <si>
    <t xml:space="preserve">Estudios o diseños realizados </t>
  </si>
  <si>
    <t>Estudios de pre inversión e inversión para el mejoramiento del espacio urbano</t>
  </si>
  <si>
    <t>Estudios de pre inversión e inversión para el mejoramiento del espacio urbano de Armenia</t>
  </si>
  <si>
    <t>Elaboración de estudios y diseños tendientes a la optimización, construcción y/o mejoramiento de la infraestructura vial y/o colectiva en diferentes sectores de la ciudad de Armenia.</t>
  </si>
  <si>
    <t>Servicio de apoyo financiero para subsidios al consumo en los servicios públicos domiciliarios</t>
  </si>
  <si>
    <t>Recursos entregados en subsidios al consumo - EPA</t>
  </si>
  <si>
    <t>Formulación Transferencia de recursos pasa subsidiar a los estratos uno,dos y tres en acueducto, alcantarillado y aseo Armenia</t>
  </si>
  <si>
    <t>Mejorar las condiciones de vida de las personas de los estratos socio económicos 1,2,3 subsidiando el consumo en los servicios públicos</t>
  </si>
  <si>
    <t>Transferencia de recursos a Empresas Públicas de Armenia, para subsidiar a los estratos socioeconómicos uno, dos y tres en lo servicios públicos domiciliarios en  acueducto, alcantarillado y aseo</t>
  </si>
  <si>
    <t>TOTAL</t>
  </si>
  <si>
    <t>MS-Contrato de consultoría para los estudios y diseños de la infraestructura social en las fases de pre factibilidad, factibilidad o definitivos</t>
  </si>
  <si>
    <t>230M2</t>
  </si>
  <si>
    <t xml:space="preserve">Para Alcantarillados costruidos y ampliados : Convenio interadministrativo de cooperación para aunar esfuerzos técnicos, administrativos y financieros  entre Empresas Públicas de Armenia y el municipio para la construcción y/o optimización y/o rehabilitación de redes de alcantarillado en diferentes sectores del municipio de Armenia. </t>
  </si>
  <si>
    <t>700 ml</t>
  </si>
  <si>
    <t>Alcantarillados ampliados</t>
  </si>
  <si>
    <t xml:space="preserve">Contrato de obra del centro de protección animal </t>
  </si>
  <si>
    <t>Contratos de consultoría para los estudios y diseños de la infraestructura colectiva del Municipio  (Construcción, reparación, mantenimiento, rehabilitación y
adecuación)</t>
  </si>
  <si>
    <t>Aportes de la Nación- Convenio 938 Minvivienda</t>
  </si>
  <si>
    <t>Alumbrado Publico CSF</t>
  </si>
  <si>
    <t>Rec. Bce Alumbrado Publico</t>
  </si>
  <si>
    <t>Brindar espacios adecuados donde los habitantes de la ciudad puedan hacer buen uso del tiempo libre en actividades recreodeportivas</t>
  </si>
  <si>
    <t xml:space="preserve">Brindar espacios adecuados donde los comerciantes puedan desarrollar su actividad económica </t>
  </si>
  <si>
    <t xml:space="preserve">Adecuación de los centros culturales y artisticos del Municipio de Armenia </t>
  </si>
  <si>
    <t>Gestionar ante autoridades municipales la adecuación y conservación de espacios  culturales y Artísticos</t>
  </si>
  <si>
    <t>Construcción , reparación , mantenimiento y ampliación de la infraestructura para la primera infancia de  Armenia</t>
  </si>
  <si>
    <t xml:space="preserve">Brindar espacios adecuados para la atención a la primera infancia </t>
  </si>
  <si>
    <t>Brindar espacios adecuados donde los habitantes de la ciudad puedan hacer buen uso del tiempo libre</t>
  </si>
  <si>
    <t xml:space="preserve">Brindar espacios adecuados donde los habitantes de la ciudad se puedan reunir como  comunidad y  mejoren su calidad de vida, espacios, espacios donde los animales cuenten con la debida atención y protección </t>
  </si>
  <si>
    <t xml:space="preserve">Infraestructura de la red  de  la red vial de Armenia </t>
  </si>
  <si>
    <t>VIGENCIA AÑO:2022</t>
  </si>
  <si>
    <t xml:space="preserve">MS Elaboración de estudios y diseños para la adecuación de escenarios deportivos </t>
  </si>
  <si>
    <t xml:space="preserve">SGP Proposito General </t>
  </si>
  <si>
    <t xml:space="preserve"> SGP Proposito General</t>
  </si>
  <si>
    <t>SGP Agua Potable Y Saneamiento Basico</t>
  </si>
  <si>
    <t>MS Para  descontaminación de quebradas: contrato de obra para la estabilización colector  La Florida; contrato para obras de acueducto, alcantarillado y manejo de aguas residuales y/o interventoria técnica, administrativa, financiera, contable, ambiental y jurídica; convenios y/o contratos interadministrativos</t>
  </si>
  <si>
    <t>MS Para vías urbanas mantenidas:Prestación de servicios de transporte especial terrestre para garantizar el cumplimiento de las funciones administrativas, operativas y de apoyo, asi como para la ejecucion de los diferentes proyectos enmarcados en el plan de desarrollo.</t>
  </si>
  <si>
    <t>MS Para Gimnasios al aire libre estaticos,Prestación de servicios de transporte especial terrestre para garantizar el cumplimiento de las funciones administrativas, operativas y de apoyo, asi como para la ejecucion de los diferentes proyectos enmarcados en el plan de desarrollo.</t>
  </si>
  <si>
    <t>MS-Contrato de obra para el mantenimiento y/o  remodelación de la infraestructura fisica(centro de salud Santa Rita;centro de responsabilidad penal de adolescentes)</t>
  </si>
  <si>
    <t>MS Para vías urbanas mantenidas, rehabilitadas : Suministro de cartuchos de tinta, cintas y toner originales y recargas de los mismos, para los equipos de impresión que sean requeridos por la administracion municipal.</t>
  </si>
  <si>
    <t>MS Para vías urbanas mantenidas: suministro de combustible para los vehiculos automotores, así como para los equipos menores y plantas electricas de propiedad del municipio de Armenia QUINDIO.</t>
  </si>
  <si>
    <t>MS Para vías urbanas mantenidas; suministro e instalacion de llantas para los diferentes vehiculos que hacen parte del parque automotor de la administracion municipal de Armenia Quindio.</t>
  </si>
  <si>
    <t>MS Para vías urbanas mantenidas; prestación de servicio de fotocopiado en blanco y negro, a color, argollado, empastado y plotter, para las diferentes dependencias de la administración municipal.</t>
  </si>
  <si>
    <t>Crédito Interno</t>
  </si>
  <si>
    <t>Contrato de obra para: reparación, mantenimiento, adecuación, remodelación de las plazas de mercado</t>
  </si>
  <si>
    <t>Mejorar la malla vial del área urbana y rural del municipio</t>
  </si>
  <si>
    <t>red vial terciaria en buen estado</t>
  </si>
  <si>
    <t>750 ML</t>
  </si>
  <si>
    <t>Vía terciaria con obras complementarias  de seguridad vial</t>
  </si>
  <si>
    <t>Vía terciaria con obras complementarias  de seguridad vial en tres comunas de Armenia</t>
  </si>
  <si>
    <t>MS Convenio de cooperación, contrato de obra para el mantenimiento y/o rehabilitación de las vías veredales</t>
  </si>
  <si>
    <t>MS Para vías urbanas construidas: Contrato de obra pública para la construcción de vías en pavimento</t>
  </si>
  <si>
    <t>MS Prestar el servicio de mantenimiento preventivo y correctivio intregral a todo costo, para los vehículos de propiedad del Municipio de Armenia Quindío</t>
  </si>
  <si>
    <t>4000 M3</t>
  </si>
  <si>
    <t xml:space="preserve"> Infraestructura red vial regional</t>
  </si>
  <si>
    <t>Vía urbana rehabilitada</t>
  </si>
  <si>
    <t xml:space="preserve">Construcción, ampliación y mejoramiento del espacio público </t>
  </si>
  <si>
    <t>Servicio de abastecimiento óptimo y de calidad en toda la ciudad.</t>
  </si>
  <si>
    <t>1 Unidad</t>
  </si>
  <si>
    <t>Servicios de apoyo financiero para la ejecución de proyectos de acueductos y de manejo de aguas residuales</t>
  </si>
  <si>
    <t>Descontaminacion de todas las quebradas del municipio de armenia (Accion Constitucional-popular)</t>
  </si>
  <si>
    <t>1, 5, 8, 9, 10, 11,  17</t>
  </si>
  <si>
    <t>Gestión  de proyectos de infraestructura publica</t>
  </si>
  <si>
    <t>Proyecto de Infraestructura Pública y el Desarrollo Urbano</t>
  </si>
  <si>
    <t>Generación de proyectos de infraestructura y el desarrollo urbano de armenia</t>
  </si>
  <si>
    <t>12 Unidades</t>
  </si>
  <si>
    <t>Parques recreativos adecuados</t>
  </si>
  <si>
    <t>Formulación Construcción, reparación, mantenimiento e instalación de la infraestructura recreodeportiva del Municipio</t>
  </si>
  <si>
    <t>Brindar espacios adecuados donde los habitantes de la ciudad puedan hacer buen uso del tiempo libre en actividades recreodeportivas.</t>
  </si>
  <si>
    <t xml:space="preserve">Polideportivos  mantenidos  </t>
  </si>
  <si>
    <t>REPRESENTANTE LEGAL</t>
  </si>
  <si>
    <t>RESPONSABLE DE LA DEPENDENCIA  Y/O ENTIDAD</t>
  </si>
  <si>
    <t>JOSE MANUEL RIOS MORALES</t>
  </si>
  <si>
    <t>ANDRÉS MAURICIO CHACÓN ÁNGEL</t>
  </si>
  <si>
    <t>ALCALDE</t>
  </si>
  <si>
    <t>____________________________________________________________
Centro Administrativo Municipal CAM, piso 3 Tel – (6) 741 71 00 Ext. 804, 805</t>
  </si>
  <si>
    <t>Vía urbana Rehabilitada</t>
  </si>
  <si>
    <t>Alcantarillados construidos</t>
  </si>
  <si>
    <t>Servicio de apoyo financiero a los planes, programas y proyectos de Agua Potable y Saneamiento Básico</t>
  </si>
  <si>
    <t>MS Para vías urbanas mantenidas, rehabilitadas y construidas: Suministro de elementos y materiales de ferretería y construcción para atender diferentes necesidades y proyectos del municipio de Armenia</t>
  </si>
  <si>
    <t>1.1.7 Para puentes peatonales construidos y rehabilitados: contrato Interadministrativo o contrato de prestación de servicios  para poyar a la Secretaría de Infraestructura en el fortalecimiento de las obras de infraestructura vial. Recreodeportiva y social del Municipio</t>
  </si>
  <si>
    <t>MS para gimnasio al aire libre construidos y polideportivos mantenido: contrato Interadministrativo o contrato de prestación de servicios  para poyar a la Secretaría de Infraestructura en el fortalecimiento de las obras de infraestructura vial. Recreodeportiva y social del Municipio</t>
  </si>
  <si>
    <t>MS Para salones comunales construidoscontrato: Interadministrativo o contrato de prestación de servicios  para poyar a la Secretaría de Infraestructura en el fortalecimiento de las obras de infraestructura vial. Recreodeportiva y social del Municipio</t>
  </si>
  <si>
    <t xml:space="preserve"> Recursos Propios</t>
  </si>
  <si>
    <t>2000 ml</t>
  </si>
  <si>
    <t>748 ml</t>
  </si>
  <si>
    <t>Polideportivos Construidos</t>
  </si>
  <si>
    <t>NA</t>
  </si>
  <si>
    <t>1.5.1 vías urbanas mantenidas, rehabilitadas y construidas en pavimento asfaltico o rígido: contrato de prestación de servicios profesionales (ingenieros, arquitectos, abogados)para apoyar las etapas precontractuales, contractuales y poscontractuales; acompañamiento técnico en la supervisión y seguimientos al proceso de ejecución de obras; acompañamiento en los aspectos juridicos, defensa judicial; diseños, estudios previos, presupuestos, visitas técnicas</t>
  </si>
  <si>
    <t>MS Polideportivos  construidos, mantenidos y adecuados
:Contratos-Prestación de Servicios Profesionales (ingenieros, arquitectos, abogados) para apoyar  las etapas precontractuales, contractuales y poscontractuales; acompañamiento en los aspectos juridicos, defensa judicial; diseños, estudios previos, presupuestos,visitas técnicas, informes financiero, apoyo en la supervisión y seguimiento al proceso de ejecución de obras;plan de desarrollo,plan indicativo, plan de acción,infomes de gestion</t>
  </si>
  <si>
    <t>1.2.2 Polideportivos construidos, mantenidos y adecuados: contrato de prestación de servicios de apoyo a la gestión para acompañamiento técnico en la supervisión y seguimiento de ejecución de obras;  visitas técnicas, elaboración de  informes financieros, seguimiento al plan de desarrollo, plan indicativo, plan de acción, informes de gestión, plan de calidad, conducción de maquinaria pesada y volquetas, correspondencia  interna y externa, gestión documental y tablas de retención</t>
  </si>
  <si>
    <t>MS-Para vías urbanas mantenidas, rehabilitadas y construidas: adquisición de maquinaria amarilla tipo AUTOHORMIGONERA con capacidad de  2.5 metros cúbicos y MINICARGADOR , para atender y mantener la infraestructura vial y espacio público en el Municipio de Armenia</t>
  </si>
  <si>
    <t>MS Para vías urbanas mantenidas, rehabilitadas y construidas: Contrato de obra para el Mantenimiento de la malla vial en asfalto y en pavimento rígido  en diferentes sectores de la ciudad;Construcción obras de estabilización en el tramo de vía comprendido entre la glorieta Malibú y el Barrio Portal de Pinares; Interventoría contractual, técnica, jurídica, administrativa, financiera, social y ambiental al contrato de obra para el Mantenimiento de la malla vial en asfalto y en pavimento rígido  en diferentes sectores de la ciudad;interventoría contractual, técnica, jurídica, administrativa, financiera, social y ambiental para la ejecución del proyecto denominado “Construcción obras de estabilización en el tramo de vía comprendido entre la Glorieta Malibú y el Barrio Portal de Pinares;Interventoría contractual, técnica, jurídica, administrativa, financiera, social y ambiental para la ejecución del proyecto denominado “Manejo de aguas de escorrentía en el punto crítico sector Portal de Pinares y Glorieta Malibú.</t>
  </si>
  <si>
    <t>MS-Para vías urbanas mantenidas, rehabilitadas y construidas. Intervención de vías que se encuentran afirmadas que no tienen ningún tipo de rasante o pavimento en buen estado, Interventoría contractual, técnica, jurídica, administrativa, financiera, social y ambiental para la ejecución de los proyectos viales</t>
  </si>
  <si>
    <t>400 ml</t>
  </si>
  <si>
    <t>5 Unidades</t>
  </si>
  <si>
    <t>Cancha mantenida</t>
  </si>
  <si>
    <t>Cancha mantenidas</t>
  </si>
  <si>
    <t>Canchas multifuncionales adecuadas</t>
  </si>
  <si>
    <t xml:space="preserve">Canchas multifuncionales adecuadas </t>
  </si>
  <si>
    <t xml:space="preserve">MS Contrato de obra pública para la adecuación y  mejoramiento de las Canchas multifuncionales en distintas comunas del municipio de Armenia.
</t>
  </si>
  <si>
    <t xml:space="preserve">MS Contrato de obra pública para el mantenimiento y mejoramiento de canchas en distintas comunas del municipio de Armenia.
</t>
  </si>
  <si>
    <t>400 ML</t>
  </si>
  <si>
    <t>Recursos del Balance Propios</t>
  </si>
  <si>
    <t>Contrato de obra pública para el mantenimiento de puentes vehiculares de la red vial urbana en diferentes sectores del municipio de Armenia (Puente Don Nicolas)</t>
  </si>
  <si>
    <t>Recursos del B/ce Propios</t>
  </si>
  <si>
    <t>106.01.2.3.2.02.02.005.00.00.4002020.168.54129.001</t>
  </si>
  <si>
    <t>106.01.2.3.2.02.02.005.00.00.4002020.168.54129.210</t>
  </si>
  <si>
    <t>106.01.2.3.2.02.02.005.00.00.4002020.168.54129.034</t>
  </si>
  <si>
    <t>Recursos Propios</t>
  </si>
  <si>
    <t>106.01.2.3.2.02.02.009.00.00.4302068.173.91119.210</t>
  </si>
  <si>
    <t>Consultoría de estudios y diseños elaborados y validados para la construcción y/o rehabilitación de vías urbanas y ruralesa (Avenida 19, vía ICA acceso Puerto Rico)</t>
  </si>
  <si>
    <t>1.3.1 para gimnasio al aire libre construidos y polideportivos mantenido:Contratos-Prestación de Servicios Profesionales (ingenieros, arquitectos, abogados) para las etapas precontractuales, contractuales y poscontractuales; acompañamiento en los aspectos juridicos, defensa judicial; diseños, estudios previos, presupuestos,visitas técnicas, informes financiero, apoyo en la supervisión y seguimiento al proceso deejecución de obras;plan de desarrollo,plan indicativo, plan de acción,infomes de gestion</t>
  </si>
  <si>
    <t>MS Para vías urbanas mantenidas, rehabilitadas y construidas: Suministro de concreto asfaltico MDC-19 para la habilitación vial del municipio de armenia</t>
  </si>
  <si>
    <t>Contrato de consultoria para estudios y diseños de la infraestructura para la gestión artística y cultural (centros culturales y edificio Republicano)</t>
  </si>
  <si>
    <t>Para Alcantarillados costruidos y ampliados: Contratos de obra y/o convenios interadministrativos,  interventoria técnica, administrativa, financiera, contable, ambiental y jurídica</t>
  </si>
  <si>
    <t>Contrato de obra para la ampliación del Malecon, Interventoría contractual, técnica, jurídica, administrativa, financiera, social y ambiental para el contrato de obra para la ampliación del Malecon</t>
  </si>
  <si>
    <t xml:space="preserve">Para Alcantarillados costruidos y ampliados: Contratos de obra y/o convenios interadministrativos;  Interventoría contractual, técnica, jurídica, administrativa, financiera, social y ambiental </t>
  </si>
  <si>
    <t>MS Para Gimnasios al aire libre estaticos y polideportivos mantenidos: Contrato de  suministro e instalación de gimnasios al aire libre en diferentes sectores del municipio de Armenia;  Interventoría contractual, técnica, jurídica, administrativa, financiera, social y ambiental al contrato de suministro e instalación de gimnasios al aire libre</t>
  </si>
  <si>
    <t>MS-Polideportivos y escenarios deportivos construidos: Bolera Municipal y Pista de BMX;  Interventoría contractual, técnica, jurídica, administrativa, financiera, social y ambiental  para la copnstrucción de escenarios deportivos</t>
  </si>
  <si>
    <t>MS  Polideportivos y escenarios deportivos  mantenidos  y adecuados. Contratos de obra pública para la construcción, mantenimiento, adecuación  de polideportivos y escenarios deportivos  con miras a los XXII Juegos Nacionales 2023 (Estadio de Atletismo, Coliseo de Gimnasia, Coliseo del Café, Coliseo del Sur);  Interventoría contractual, técnica, jurídica, administrativa, financiera, social y ambiental para el mantenimiento y adecuación de escenarios deportivos</t>
  </si>
  <si>
    <t>106.01.2.3.2.02.02.009.00.00.4003047.117.91123.030</t>
  </si>
  <si>
    <t>SGP Agua  Potable y Saneamiento  Basico</t>
  </si>
  <si>
    <t>MS  Polideportivos y escenarios deportivos  mantenidos  y adecuados. Contratos de obra pública para la construcción, mantenimiento, adecuación  de polideportivos y escenarios deportivos</t>
  </si>
  <si>
    <t>Minas y Energia</t>
  </si>
  <si>
    <t>MS Para vías urbanas mantenidas:Suministro de papeleria blanca y utiles de oficina para ser distribuidos como insumo a las diferentes dependencias de la Administrzación Municipal</t>
  </si>
  <si>
    <t>Recursos del Balance SGP Proposito General</t>
  </si>
  <si>
    <t>Recursos del Balance Impuesto de transporte por oleoductos y gasoductos</t>
  </si>
  <si>
    <t>106.01.2.3.2.02.02.005.00.00.4002034.139.53221.210</t>
  </si>
  <si>
    <t>106.01.2.3.2.02.02.008.00.00.3301094.111.83321.034</t>
  </si>
  <si>
    <t>106.01.2.3.2.02.02.008.00.000.3301094.111.83321.210</t>
  </si>
  <si>
    <t>106.01.2.3.2.02.02.008.00.00.4302073.104.83321.001</t>
  </si>
  <si>
    <t>106.01.2.3.2.02.02.008.00.00.4302073.104.83321.210</t>
  </si>
  <si>
    <t>106.01.2.3.2.02.02.005.00.00.2102011.006.54619.918</t>
  </si>
  <si>
    <t>106.01.2.3.2.02.02.005.00.00.2102011.006.54619.191</t>
  </si>
  <si>
    <t>106.01.2.3.2.02.02.009.00.00.2102011.006.91119.191</t>
  </si>
  <si>
    <t>106.01.2.3.2.02.02.005.00.00.2402131.109.53221.001</t>
  </si>
  <si>
    <t>106.01.2.3.2.02.02.005.00.00.2402131.109.91119.001</t>
  </si>
  <si>
    <t>106.01.2.3.2.02.02.005.00.00.2402116.109.54211.581</t>
  </si>
  <si>
    <t>Recursos del B/ce Contribución por Valorización</t>
  </si>
  <si>
    <t>106.01.2.3.2.02.02.005.00.00.2402113.109.54211.958</t>
  </si>
  <si>
    <t>106.01.2.3.2.02.01.009.00.00.2402116.109.91119.210</t>
  </si>
  <si>
    <t>106.01.2.3.2.02.02.008.00.00.2402116.109.83321.210</t>
  </si>
  <si>
    <t>Recursos del B/ce SGP Proposito General</t>
  </si>
  <si>
    <t>106.01.2.3.2.02.02.008.00.00.2402116.109.83330.581</t>
  </si>
  <si>
    <t>106.01.2.3.2.02.01.003.00.00.2402116.109.37440.210</t>
  </si>
  <si>
    <t>106.01.2.3.2.02.02.005.00.00.2402116.109.54211.210</t>
  </si>
  <si>
    <t>106.01.2.3.2.02.01.003.00.00.2402116.109.44430.581</t>
  </si>
  <si>
    <t>106.01.2.3.2.02.02.005.00.00.2402116.109.54211.192</t>
  </si>
  <si>
    <t>106.01.2.3.2.02.02.005.00.00.2402116.109.91119.210</t>
  </si>
  <si>
    <t>106.01.2.3.2.02.02.006.00.00.2402116.109.87149.941</t>
  </si>
  <si>
    <t>106.01.2.3.2.02.02.006.00.00.2402116.109.66012.001</t>
  </si>
  <si>
    <t>106.01.2.3.2.02.02.005.00.00.3301090.112.54129.001</t>
  </si>
  <si>
    <t>106.01.2.3.2.02.02.005.00.00.3301090.112.54129.034</t>
  </si>
  <si>
    <t>106.01.2.3.2.02.02.005.00.00.4003018.107.53253.034</t>
  </si>
  <si>
    <t>106.01.2.3.2.02.02.005.00.00.4003018.107.53253.192</t>
  </si>
  <si>
    <t>106.01.2.3.2.02.02.009.00.00.4003008.107.91119.030</t>
  </si>
  <si>
    <t>106.01.2.3.2.02.02.005.00.00.4003018.107.53253.930</t>
  </si>
  <si>
    <t>106.01.2.3.2.02.02.005.00.00.4102007.115.54129.001</t>
  </si>
  <si>
    <t>106.01.2.3.2.02.02.005.00.00.4301011.173.53270.210</t>
  </si>
  <si>
    <t>106.01.2.3.2.02.02.005.00.00.4301011.173.53270.001</t>
  </si>
  <si>
    <t>106.01.2.3.2.02.02.005.00.00.4301011.173.91119.001</t>
  </si>
  <si>
    <t>106.01.2.3.2.02.02.005.00.00.4302068.173.54270.192</t>
  </si>
  <si>
    <t>106.01.2.3.2.02.02.009.00.00.4502003.116.91119.001</t>
  </si>
  <si>
    <t>106.01.2.3.2.02.02.005.00.00.4502007.116.54129.001</t>
  </si>
  <si>
    <t>106.01.2.3.2.02.02.005.00.00.4502007.116.91119.001</t>
  </si>
  <si>
    <t>106.01.2.3.2.02.02.009.00.00.4003047.117.91119.959</t>
  </si>
  <si>
    <t xml:space="preserve">Recursos Balance Incentivo al Aprovechamiento de Residuos </t>
  </si>
  <si>
    <t>106.01.2.3.2.02.01.003.00.00.2402116.109.32129.034</t>
  </si>
  <si>
    <t>106.01.2.3.2.02.01.003.00.00.2402116.109.35130.034</t>
  </si>
  <si>
    <t>106.01.2.3.2.02.01.003.00.00.2402116.109.36113.034</t>
  </si>
  <si>
    <t>106.01.2.3.2.02.01.003.00.00.2402116.109.85951.001</t>
  </si>
  <si>
    <t>106.01.2.3.2.02.02.005.00.00.4003008.107.53253.858</t>
  </si>
  <si>
    <t>Recursos del Balance SGP Agua Potable Y Saneamiento Basico</t>
  </si>
  <si>
    <t>Recursos del BceSGP Agua Potable Y Saneamiento Basico</t>
  </si>
  <si>
    <t>106.01.2.3.2.02.02.009.00.00.4502003.116.54129.001</t>
  </si>
  <si>
    <t>106.01.2.3.2.02.02.005.00.00.4301011.173..64114.001</t>
  </si>
  <si>
    <t>MS Para salones comunales construidoscontrato: Contratos de Prestación de Servicios Profesionales (ingenieros, arquitectos, abogados) para apoyar las etapas precontractuales, contractuales y poscontractuales; acompañamiento técnico en la supervisión y seguimiento al proceso de ejecución de obras; acompañamiento en los aspectos juridicos, defensa judicial; diseños, estudios previos, presupuestos, visitas técnicas, informes financieros, seguimiento al plan de desarrollo,plan indicativo, plan de acción, informes de gestión</t>
  </si>
  <si>
    <t>106.01.2.3.2.02.02.009.00.00.4502007.116.91119.210</t>
  </si>
  <si>
    <t>Puentes peatonales rehabilitados</t>
  </si>
  <si>
    <t>MS Contrato de obra pública para el mantenimiento de puentes peatonales en diferentes sectores del municipio de Armenia.</t>
  </si>
  <si>
    <t>Puente peatonal de la red urbana mejorado</t>
  </si>
  <si>
    <t>Obras Construidas</t>
  </si>
  <si>
    <t>106.01.2.3.2.02.02.008.00.00.4002034.139.83321.210</t>
  </si>
  <si>
    <t>106.01.2.3.2.02.02.008.00.00.4002034.118.83321.001</t>
  </si>
  <si>
    <t>106.01.2.3.2.02.02.007.00.00.2102011.006.71591.191</t>
  </si>
  <si>
    <t>Contrato de Consultoría, tendiente a la determinación del impuesto de alumbrado publico de contribuyentes regulados y no regulados y asistencia en la elaboración de acuerdos de pago y actividades de ejecución.</t>
  </si>
  <si>
    <t>106.01.2.3.2.02.02.005.00.00.4301011.173.54270.210</t>
  </si>
  <si>
    <t>1.5.7 Para vías urbanas mantenidas, rehabilitadas y construidas: contrato de prestación de servicios de apoyo a la gestión, acompañamiento técnico en la supervisión y seguimiento al proceso de ejecución de obras; visitas técnicas, apoyar la elaboración de informes financieros, al plan de desarrollo, plan indicativo, plan de acción, informes de gestión, plan de calidad, conducción de maquinaria pesada y volquetas, correspondencia tanto interna como externa, gestión documental y tablas de retención</t>
  </si>
  <si>
    <t>106.01.2.3.2.02.02.005.00.00.2402131.109.91119.210</t>
  </si>
  <si>
    <t>106.01.2.3.2.02.02.005.00.00.4002034.139.53221.001</t>
  </si>
  <si>
    <t>Puentes y carreteras elevadas</t>
  </si>
  <si>
    <t>servicios de ingenieria en proyectos de construccion</t>
  </si>
  <si>
    <t xml:space="preserve">Brindar espacios para que los animales cuenten  con la debida  atención y protección </t>
  </si>
  <si>
    <t xml:space="preserve">   </t>
  </si>
  <si>
    <t>106.01.2.3.2.02.02.005.00.00.4302068.173.54270.974</t>
  </si>
  <si>
    <t xml:space="preserve">adecuación del Coliseo del Café Convenio Interadministrativo Marco No COIM-1342-2021 Ministerio del  Deporte 974
</t>
  </si>
  <si>
    <t xml:space="preserve">Adecuación Coliseo de Gimnasia Convenio Interadministrativo Marco No COIM-1342-2021 Ministerio del  Deporte 974
</t>
  </si>
  <si>
    <t xml:space="preserve">adecuación estadio de atletismo Convenio Interadministrativo Marco No COIM-1342-2021 Ministerio del Deporte 974
</t>
  </si>
  <si>
    <t>106.01.2.3.2.02.01.009.00.00.2402116.109.91119.001</t>
  </si>
  <si>
    <t>106.01.2.3.2.02.01.009.00.00.2402131.109.91119.001</t>
  </si>
  <si>
    <t>106.01.2.3.2.02.02.005.00.00.4501010.105.54129.001</t>
  </si>
  <si>
    <t>Recursos del Balance SGP Agua  Potable y Saneamiento  Basico</t>
  </si>
  <si>
    <t>106.01.2.3.2.02.02.009.00.00.4003047.117.91123.858</t>
  </si>
  <si>
    <t>$4.649.161.585 (Convenio Ministerio del Deporte)</t>
  </si>
  <si>
    <t>1500 mts 2</t>
  </si>
  <si>
    <t>1500 mts2</t>
  </si>
  <si>
    <t>10.000 mts2</t>
  </si>
  <si>
    <t>9798 mts2</t>
  </si>
  <si>
    <t>CONVENIO MIN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</si>
</sst>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&quot;$&quot;\ #,##0"/>
    <numFmt numFmtId="167" formatCode="_-* #,##0.00_-;\-* #,##0.00_-;_-* &quot;-&quot;??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9"/>
      <name val="Helvetic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0" fontId="2" fillId="2" borderId="0" applyNumberFormat="0" applyBorder="0" applyAlignment="0" applyProtection="0"/>
    <xf numFmtId="0" fontId="14" fillId="0" borderId="0"/>
    <xf numFmtId="0" fontId="6" fillId="0" borderId="0"/>
    <xf numFmtId="0" fontId="14" fillId="0" borderId="0"/>
    <xf numFmtId="9" fontId="1" fillId="0" borderId="0" applyFill="0" applyBorder="0" applyAlignment="0" applyProtection="0"/>
    <xf numFmtId="0" fontId="3" fillId="0" borderId="1" applyNumberFormat="0" applyFill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6" fontId="0" fillId="0" borderId="0" xfId="0" applyNumberFormat="1" applyFont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6" fillId="5" borderId="6" xfId="0" applyFont="1" applyFill="1" applyBorder="1" applyAlignment="1">
      <alignment horizontal="center" vertical="center" wrapText="1"/>
    </xf>
    <xf numFmtId="43" fontId="0" fillId="0" borderId="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Border="1" applyAlignment="1">
      <alignment horizontal="right" vertical="center" wrapText="1"/>
    </xf>
    <xf numFmtId="43" fontId="0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21" fillId="0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4" fontId="5" fillId="0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right" vertical="center" wrapText="1"/>
    </xf>
    <xf numFmtId="4" fontId="18" fillId="0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4" fontId="20" fillId="0" borderId="6" xfId="2" applyNumberFormat="1" applyFont="1" applyFill="1" applyBorder="1" applyAlignment="1">
      <alignment horizontal="right" vertical="center" wrapText="1"/>
    </xf>
    <xf numFmtId="4" fontId="1" fillId="0" borderId="6" xfId="2" applyNumberFormat="1" applyFont="1" applyFill="1" applyBorder="1" applyAlignment="1">
      <alignment horizontal="right" vertical="center" wrapText="1"/>
    </xf>
    <xf numFmtId="4" fontId="18" fillId="0" borderId="6" xfId="2" applyNumberFormat="1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11" borderId="6" xfId="0" applyNumberFormat="1" applyFill="1" applyBorder="1" applyAlignment="1">
      <alignment horizontal="right" vertical="center" wrapText="1"/>
    </xf>
    <xf numFmtId="4" fontId="5" fillId="0" borderId="0" xfId="2" applyNumberFormat="1" applyFont="1" applyFill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2" xfId="0" applyNumberFormat="1" applyFont="1" applyBorder="1" applyAlignment="1">
      <alignment horizontal="right" vertical="center" wrapText="1"/>
    </xf>
    <xf numFmtId="4" fontId="4" fillId="11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" fontId="18" fillId="11" borderId="6" xfId="0" applyNumberFormat="1" applyFont="1" applyFill="1" applyBorder="1" applyAlignment="1">
      <alignment horizontal="left" vertical="center" wrapText="1"/>
    </xf>
    <xf numFmtId="4" fontId="19" fillId="11" borderId="6" xfId="0" applyNumberFormat="1" applyFont="1" applyFill="1" applyBorder="1" applyAlignment="1">
      <alignment horizontal="left" vertical="center" wrapText="1"/>
    </xf>
    <xf numFmtId="4" fontId="19" fillId="11" borderId="17" xfId="0" applyNumberFormat="1" applyFont="1" applyFill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20" fillId="0" borderId="6" xfId="0" applyNumberFormat="1" applyFont="1" applyFill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left" vertical="center" wrapText="1"/>
    </xf>
    <xf numFmtId="4" fontId="17" fillId="6" borderId="6" xfId="0" applyNumberFormat="1" applyFont="1" applyFill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13" fillId="0" borderId="6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0" fillId="10" borderId="6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0" fillId="10" borderId="6" xfId="0" applyNumberFormat="1" applyFill="1" applyBorder="1" applyAlignment="1">
      <alignment horizontal="left" vertical="center" wrapText="1"/>
    </xf>
    <xf numFmtId="4" fontId="0" fillId="0" borderId="6" xfId="0" quotePrefix="1" applyNumberFormat="1" applyBorder="1" applyAlignment="1">
      <alignment horizontal="left" vertical="center" wrapText="1"/>
    </xf>
    <xf numFmtId="4" fontId="0" fillId="0" borderId="6" xfId="2" applyNumberFormat="1" applyFont="1" applyFill="1" applyBorder="1" applyAlignment="1">
      <alignment horizontal="righ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3" fontId="0" fillId="0" borderId="0" xfId="0" applyNumberForma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18" fillId="0" borderId="6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17" fillId="7" borderId="6" xfId="0" applyNumberFormat="1" applyFont="1" applyFill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17" fillId="7" borderId="6" xfId="0" applyNumberFormat="1" applyFont="1" applyFill="1" applyBorder="1" applyAlignment="1">
      <alignment horizontal="left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lef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0" fillId="0" borderId="6" xfId="0" applyNumberFormat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6" xfId="0" applyNumberFormat="1" applyFill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left" vertical="center" wrapText="1"/>
    </xf>
    <xf numFmtId="4" fontId="0" fillId="0" borderId="6" xfId="0" applyNumberFormat="1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right"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11" borderId="6" xfId="0" applyNumberFormat="1" applyFill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4" fontId="0" fillId="0" borderId="6" xfId="1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18" fillId="0" borderId="6" xfId="1" applyNumberFormat="1" applyFont="1" applyFill="1" applyBorder="1" applyAlignment="1">
      <alignment horizontal="right" vertical="center" wrapText="1"/>
    </xf>
    <xf numFmtId="4" fontId="20" fillId="0" borderId="6" xfId="0" applyNumberFormat="1" applyFont="1" applyFill="1" applyBorder="1" applyAlignment="1">
      <alignment horizontal="right" vertical="center" wrapText="1"/>
    </xf>
    <xf numFmtId="167" fontId="0" fillId="0" borderId="0" xfId="9" applyFont="1"/>
    <xf numFmtId="4" fontId="0" fillId="11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18" fillId="0" borderId="17" xfId="0" applyNumberFormat="1" applyFont="1" applyBorder="1" applyAlignment="1">
      <alignment horizontal="left" vertical="center" wrapText="1"/>
    </xf>
    <xf numFmtId="4" fontId="0" fillId="0" borderId="18" xfId="0" applyNumberFormat="1" applyBorder="1" applyAlignment="1">
      <alignment horizontal="left" vertical="center" wrapText="1"/>
    </xf>
    <xf numFmtId="4" fontId="0" fillId="0" borderId="6" xfId="0" applyNumberFormat="1" applyFill="1" applyBorder="1" applyAlignment="1" applyProtection="1">
      <alignment horizontal="left" vertical="center" wrapText="1"/>
      <protection locked="0"/>
    </xf>
    <xf numFmtId="4" fontId="0" fillId="0" borderId="6" xfId="0" applyNumberFormat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left" vertical="center" wrapText="1"/>
    </xf>
    <xf numFmtId="4" fontId="18" fillId="0" borderId="6" xfId="0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 wrapText="1"/>
    </xf>
    <xf numFmtId="4" fontId="18" fillId="0" borderId="6" xfId="0" applyNumberFormat="1" applyFont="1" applyBorder="1" applyAlignment="1">
      <alignment horizontal="left" vertical="center" wrapText="1"/>
    </xf>
    <xf numFmtId="4" fontId="18" fillId="0" borderId="17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4" fontId="0" fillId="0" borderId="6" xfId="0" applyNumberFormat="1" applyFont="1" applyFill="1" applyBorder="1" applyAlignment="1">
      <alignment horizontal="left" vertical="center" wrapText="1"/>
    </xf>
    <xf numFmtId="4" fontId="17" fillId="9" borderId="6" xfId="0" applyNumberFormat="1" applyFont="1" applyFill="1" applyBorder="1" applyAlignment="1">
      <alignment horizontal="left" vertical="center" wrapText="1"/>
    </xf>
    <xf numFmtId="4" fontId="17" fillId="0" borderId="6" xfId="0" applyNumberFormat="1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18" fillId="0" borderId="17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4" fontId="18" fillId="0" borderId="17" xfId="0" applyNumberFormat="1" applyFont="1" applyBorder="1" applyAlignment="1" applyProtection="1">
      <alignment horizontal="center" vertical="center" wrapText="1"/>
      <protection locked="0"/>
    </xf>
    <xf numFmtId="4" fontId="18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" fontId="17" fillId="7" borderId="6" xfId="0" applyNumberFormat="1" applyFont="1" applyFill="1" applyBorder="1" applyAlignment="1">
      <alignment horizontal="left" vertical="center" wrapText="1"/>
    </xf>
    <xf numFmtId="4" fontId="0" fillId="0" borderId="17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Fill="1" applyBorder="1" applyAlignment="1">
      <alignment horizontal="right" vertical="center" wrapText="1"/>
    </xf>
    <xf numFmtId="4" fontId="0" fillId="0" borderId="6" xfId="0" quotePrefix="1" applyNumberForma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0" fillId="11" borderId="6" xfId="0" applyNumberFormat="1" applyFill="1" applyBorder="1" applyAlignment="1">
      <alignment horizontal="center" vertical="center" wrapText="1"/>
    </xf>
    <xf numFmtId="4" fontId="17" fillId="8" borderId="6" xfId="0" applyNumberFormat="1" applyFont="1" applyFill="1" applyBorder="1" applyAlignment="1">
      <alignment horizontal="lef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4" fontId="4" fillId="12" borderId="6" xfId="0" applyNumberFormat="1" applyFont="1" applyFill="1" applyBorder="1" applyAlignment="1">
      <alignment horizontal="left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11" borderId="6" xfId="0" applyNumberForma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16" fillId="13" borderId="6" xfId="0" applyNumberFormat="1" applyFont="1" applyFill="1" applyBorder="1" applyAlignment="1">
      <alignment horizontal="left" vertical="center" wrapText="1"/>
    </xf>
    <xf numFmtId="4" fontId="16" fillId="0" borderId="6" xfId="0" applyNumberFormat="1" applyFont="1" applyFill="1" applyBorder="1" applyAlignment="1">
      <alignment horizontal="left" vertical="center" wrapText="1"/>
    </xf>
    <xf numFmtId="4" fontId="20" fillId="0" borderId="17" xfId="0" applyNumberFormat="1" applyFont="1" applyFill="1" applyBorder="1" applyAlignment="1">
      <alignment horizontal="left" vertical="center" wrapText="1"/>
    </xf>
    <xf numFmtId="4" fontId="17" fillId="7" borderId="17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Border="1" applyAlignment="1">
      <alignment horizontal="left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13" fillId="11" borderId="17" xfId="0" applyNumberFormat="1" applyFont="1" applyFill="1" applyBorder="1" applyAlignment="1">
      <alignment horizontal="left" vertical="center" wrapText="1"/>
    </xf>
    <xf numFmtId="4" fontId="13" fillId="11" borderId="19" xfId="0" applyNumberFormat="1" applyFont="1" applyFill="1" applyBorder="1" applyAlignment="1">
      <alignment horizontal="left" vertical="center" wrapText="1"/>
    </xf>
    <xf numFmtId="4" fontId="0" fillId="11" borderId="17" xfId="0" applyNumberForma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18" fillId="0" borderId="17" xfId="0" applyNumberFormat="1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left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11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26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4" fontId="24" fillId="11" borderId="0" xfId="0" applyNumberFormat="1" applyFont="1" applyFill="1" applyBorder="1" applyAlignment="1">
      <alignment horizontal="right" vertical="center" wrapText="1"/>
    </xf>
    <xf numFmtId="4" fontId="24" fillId="11" borderId="0" xfId="0" applyNumberFormat="1" applyFont="1" applyFill="1" applyBorder="1" applyAlignment="1">
      <alignment horizontal="right" vertical="center" wrapText="1"/>
    </xf>
    <xf numFmtId="4" fontId="23" fillId="11" borderId="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 wrapText="1"/>
    </xf>
    <xf numFmtId="4" fontId="23" fillId="11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43" fontId="24" fillId="0" borderId="0" xfId="0" applyNumberFormat="1" applyFont="1" applyFill="1" applyBorder="1" applyAlignment="1">
      <alignment horizontal="center" vertical="center" wrapText="1"/>
    </xf>
    <xf numFmtId="165" fontId="23" fillId="11" borderId="0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 wrapText="1"/>
    </xf>
    <xf numFmtId="165" fontId="24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6" fillId="5" borderId="2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4" fontId="18" fillId="0" borderId="20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18" fillId="0" borderId="20" xfId="7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 wrapText="1"/>
    </xf>
    <xf numFmtId="4" fontId="18" fillId="0" borderId="21" xfId="0" applyNumberFormat="1" applyFont="1" applyBorder="1" applyAlignment="1">
      <alignment horizontal="center" vertical="center" wrapText="1"/>
    </xf>
    <xf numFmtId="4" fontId="18" fillId="0" borderId="22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 applyProtection="1">
      <alignment horizontal="right" vertical="center" wrapText="1"/>
      <protection locked="0"/>
    </xf>
    <xf numFmtId="4" fontId="26" fillId="0" borderId="0" xfId="0" applyNumberFormat="1" applyFont="1" applyBorder="1" applyAlignment="1" applyProtection="1">
      <alignment horizontal="right" vertical="center" wrapText="1"/>
      <protection locked="0"/>
    </xf>
    <xf numFmtId="4" fontId="4" fillId="3" borderId="19" xfId="0" applyNumberFormat="1" applyFont="1" applyFill="1" applyBorder="1" applyAlignment="1">
      <alignment horizontal="right" vertical="center" wrapText="1"/>
    </xf>
    <xf numFmtId="4" fontId="0" fillId="3" borderId="22" xfId="0" applyNumberFormat="1" applyFont="1" applyFill="1" applyBorder="1" applyAlignment="1">
      <alignment horizontal="righ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43" fontId="0" fillId="0" borderId="0" xfId="1" applyFont="1" applyFill="1" applyBorder="1"/>
    <xf numFmtId="4" fontId="0" fillId="0" borderId="27" xfId="0" applyNumberFormat="1" applyBorder="1" applyAlignment="1">
      <alignment horizontal="right" vertical="center" wrapText="1"/>
    </xf>
    <xf numFmtId="1" fontId="0" fillId="0" borderId="26" xfId="0" applyNumberFormat="1" applyBorder="1" applyAlignment="1">
      <alignment horizontal="center" vertical="center" wrapText="1"/>
    </xf>
    <xf numFmtId="1" fontId="1" fillId="0" borderId="26" xfId="1" applyNumberForma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1" fontId="0" fillId="0" borderId="30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right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right" vertical="center" wrapText="1"/>
    </xf>
    <xf numFmtId="0" fontId="1" fillId="0" borderId="0" xfId="0" applyFont="1" applyBorder="1" applyAlignment="1">
      <alignment horizontal="justify"/>
    </xf>
    <xf numFmtId="167" fontId="0" fillId="0" borderId="0" xfId="9" applyFont="1" applyBorder="1"/>
    <xf numFmtId="1" fontId="0" fillId="0" borderId="33" xfId="0" applyNumberForma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left" vertical="center" wrapText="1"/>
    </xf>
    <xf numFmtId="4" fontId="0" fillId="0" borderId="35" xfId="0" applyNumberForma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right" vertical="center" wrapText="1"/>
    </xf>
    <xf numFmtId="4" fontId="6" fillId="0" borderId="35" xfId="0" applyNumberFormat="1" applyFont="1" applyBorder="1" applyAlignment="1">
      <alignment horizontal="left" vertical="center" wrapText="1"/>
    </xf>
    <xf numFmtId="4" fontId="6" fillId="0" borderId="36" xfId="0" applyNumberFormat="1" applyFont="1" applyFill="1" applyBorder="1" applyAlignment="1">
      <alignment horizontal="right" vertical="center" wrapText="1"/>
    </xf>
    <xf numFmtId="4" fontId="0" fillId="0" borderId="37" xfId="0" applyNumberFormat="1" applyBorder="1" applyAlignment="1">
      <alignment horizontal="right" vertical="center" wrapText="1"/>
    </xf>
  </cellXfs>
  <cellStyles count="11">
    <cellStyle name="Millares" xfId="1" builtinId="3"/>
    <cellStyle name="Millares 2" xfId="9"/>
    <cellStyle name="Moneda [0]" xfId="2" builtinId="7"/>
    <cellStyle name="Neutral" xfId="3" builtinId="28" customBuiltin="1"/>
    <cellStyle name="Normal" xfId="0" builtinId="0"/>
    <cellStyle name="Normal 2" xfId="4"/>
    <cellStyle name="Normal 3" xfId="5"/>
    <cellStyle name="Normal 4" xfId="6"/>
    <cellStyle name="Porcentaje" xfId="7" builtinId="5"/>
    <cellStyle name="Porcentaje 2" xfId="10"/>
    <cellStyle name="Total" xfId="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95250</xdr:rowOff>
    </xdr:to>
    <xdr:pic>
      <xdr:nvPicPr>
        <xdr:cNvPr id="7804" name="3 Imagen" descr="E:\DOCUMENTOS LENIS\Memoria pasar\1Escudo.jpg">
          <a:extLst>
            <a:ext uri="{FF2B5EF4-FFF2-40B4-BE49-F238E27FC236}">
              <a16:creationId xmlns:a16="http://schemas.microsoft.com/office/drawing/2014/main" xmlns="" id="{188435F5-1875-4C86-8BC7-97D96B28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7"/>
  <sheetViews>
    <sheetView tabSelected="1" topLeftCell="G1" zoomScale="50" zoomScaleNormal="50" workbookViewId="0">
      <selection activeCell="W11" sqref="W11"/>
    </sheetView>
  </sheetViews>
  <sheetFormatPr baseColWidth="10" defaultColWidth="11.42578125" defaultRowHeight="12.75" x14ac:dyDescent="0.2"/>
  <cols>
    <col min="1" max="1" width="27" style="5" customWidth="1"/>
    <col min="2" max="2" width="30.7109375" style="5" customWidth="1"/>
    <col min="3" max="3" width="19.42578125" style="5" customWidth="1"/>
    <col min="4" max="4" width="31.5703125" style="5" customWidth="1"/>
    <col min="5" max="5" width="12.7109375" style="5" customWidth="1"/>
    <col min="6" max="6" width="15.7109375" style="5" customWidth="1"/>
    <col min="7" max="7" width="27.5703125" style="5" customWidth="1"/>
    <col min="8" max="8" width="31" style="5" customWidth="1"/>
    <col min="9" max="9" width="31.5703125" style="5" customWidth="1"/>
    <col min="10" max="10" width="12.7109375" style="5" customWidth="1"/>
    <col min="11" max="11" width="15.7109375" style="5" customWidth="1"/>
    <col min="12" max="12" width="22.42578125" style="5" customWidth="1"/>
    <col min="13" max="13" width="20.140625" style="5" customWidth="1"/>
    <col min="14" max="14" width="20.42578125" style="7" customWidth="1"/>
    <col min="15" max="15" width="45.7109375" style="7" customWidth="1"/>
    <col min="16" max="16" width="15.7109375" style="7" customWidth="1"/>
    <col min="17" max="18" width="24.28515625" style="7" customWidth="1"/>
    <col min="19" max="19" width="38.7109375" style="7" customWidth="1"/>
    <col min="20" max="20" width="0.85546875" style="7" hidden="1" customWidth="1"/>
    <col min="21" max="21" width="26.7109375" style="16" customWidth="1"/>
    <col min="22" max="22" width="29.5703125" style="5" customWidth="1"/>
    <col min="23" max="23" width="36.5703125" style="281" customWidth="1"/>
    <col min="24" max="24" width="25.28515625" style="281" customWidth="1"/>
    <col min="25" max="25" width="28" style="28" customWidth="1"/>
    <col min="26" max="26" width="23.140625" style="28" bestFit="1" customWidth="1"/>
    <col min="27" max="27" width="21.85546875" style="28" bestFit="1" customWidth="1"/>
    <col min="28" max="28" width="21" style="28" bestFit="1" customWidth="1"/>
    <col min="29" max="29" width="19" style="28" customWidth="1"/>
    <col min="30" max="30" width="19.7109375" style="28" customWidth="1"/>
    <col min="31" max="33" width="18.140625" style="28" bestFit="1" customWidth="1"/>
    <col min="34" max="34" width="18.42578125" style="2" customWidth="1"/>
    <col min="35" max="36" width="17.28515625" style="2" customWidth="1"/>
    <col min="37" max="37" width="13" style="2" bestFit="1" customWidth="1"/>
    <col min="38" max="38" width="13.85546875" style="2" bestFit="1" customWidth="1"/>
    <col min="39" max="40" width="13" style="2" bestFit="1" customWidth="1"/>
    <col min="41" max="41" width="11.42578125" style="2"/>
    <col min="42" max="42" width="13" style="2" bestFit="1" customWidth="1"/>
    <col min="43" max="43" width="13.85546875" style="2" bestFit="1" customWidth="1"/>
    <col min="44" max="44" width="17.42578125" style="2" bestFit="1" customWidth="1"/>
    <col min="45" max="45" width="16.42578125" style="2" bestFit="1" customWidth="1"/>
    <col min="46" max="16384" width="11.42578125" style="2"/>
  </cols>
  <sheetData>
    <row r="1" spans="1:61" ht="35.25" customHeight="1" x14ac:dyDescent="0.2">
      <c r="A1" s="191"/>
      <c r="B1" s="192"/>
      <c r="C1" s="197" t="s">
        <v>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9"/>
      <c r="V1" s="22" t="s">
        <v>1</v>
      </c>
      <c r="W1" s="257"/>
      <c r="X1" s="257"/>
    </row>
    <row r="2" spans="1:61" ht="25.5" customHeight="1" x14ac:dyDescent="0.2">
      <c r="A2" s="193"/>
      <c r="B2" s="194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21"/>
      <c r="V2" s="23" t="s">
        <v>2</v>
      </c>
      <c r="W2" s="257"/>
      <c r="X2" s="257"/>
    </row>
    <row r="3" spans="1:61" ht="20.25" customHeight="1" x14ac:dyDescent="0.2">
      <c r="A3" s="193"/>
      <c r="B3" s="194"/>
      <c r="C3" s="193" t="s">
        <v>3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94"/>
      <c r="V3" s="23" t="s">
        <v>4</v>
      </c>
      <c r="W3" s="257"/>
      <c r="X3" s="257"/>
    </row>
    <row r="4" spans="1:61" ht="27.75" customHeight="1" thickBot="1" x14ac:dyDescent="0.25">
      <c r="A4" s="195"/>
      <c r="B4" s="196"/>
      <c r="C4" s="195" t="s">
        <v>5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196"/>
      <c r="V4" s="24" t="s">
        <v>6</v>
      </c>
      <c r="W4" s="257"/>
      <c r="X4" s="257"/>
    </row>
    <row r="5" spans="1:61" ht="19.5" customHeight="1" thickBot="1" x14ac:dyDescent="0.25">
      <c r="C5" s="26"/>
      <c r="D5" s="26"/>
      <c r="E5" s="26"/>
      <c r="F5" s="26"/>
      <c r="G5" s="26"/>
      <c r="H5" s="27"/>
      <c r="I5" s="26"/>
      <c r="J5" s="26"/>
      <c r="K5" s="26"/>
      <c r="L5" s="6"/>
      <c r="M5" s="6"/>
      <c r="N5" s="6"/>
      <c r="O5" s="6"/>
      <c r="P5" s="6"/>
      <c r="Q5" s="6"/>
      <c r="R5" s="6"/>
      <c r="S5" s="6"/>
      <c r="T5" s="6"/>
      <c r="U5" s="13"/>
      <c r="V5" s="6"/>
      <c r="W5" s="258"/>
      <c r="X5" s="258"/>
    </row>
    <row r="6" spans="1:61" ht="24" customHeight="1" thickBot="1" x14ac:dyDescent="0.25">
      <c r="A6" s="207" t="s">
        <v>7</v>
      </c>
      <c r="B6" s="208"/>
      <c r="C6" s="208"/>
      <c r="D6" s="208"/>
      <c r="E6" s="208"/>
      <c r="F6" s="208"/>
      <c r="G6" s="208"/>
      <c r="H6" s="208"/>
      <c r="I6" s="208"/>
      <c r="J6" s="208"/>
      <c r="K6" s="209"/>
      <c r="L6" s="204" t="s">
        <v>207</v>
      </c>
      <c r="M6" s="205"/>
      <c r="N6" s="205"/>
      <c r="O6" s="205"/>
      <c r="P6" s="205"/>
      <c r="Q6" s="205"/>
      <c r="R6" s="205"/>
      <c r="S6" s="205"/>
      <c r="T6" s="205"/>
      <c r="U6" s="205"/>
      <c r="V6" s="206"/>
      <c r="W6" s="258"/>
      <c r="X6" s="258"/>
    </row>
    <row r="7" spans="1:61" s="3" customFormat="1" ht="9" customHeight="1" thickBot="1" x14ac:dyDescent="0.25">
      <c r="A7" s="200"/>
      <c r="B7" s="200"/>
      <c r="C7" s="200"/>
      <c r="D7" s="200"/>
      <c r="E7" s="200"/>
      <c r="F7" s="200"/>
      <c r="G7" s="200"/>
      <c r="H7" s="2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4"/>
      <c r="V7" s="6"/>
      <c r="W7" s="258"/>
      <c r="X7" s="258"/>
    </row>
    <row r="8" spans="1:61" s="3" customFormat="1" ht="24.75" customHeight="1" x14ac:dyDescent="0.2">
      <c r="A8" s="210" t="s">
        <v>8</v>
      </c>
      <c r="B8" s="210"/>
      <c r="C8" s="210"/>
      <c r="D8" s="210"/>
      <c r="E8" s="210"/>
      <c r="F8" s="210"/>
      <c r="G8" s="210"/>
      <c r="H8" s="210"/>
      <c r="I8" s="210"/>
      <c r="J8" s="210"/>
      <c r="K8" s="282"/>
      <c r="L8" s="299" t="s">
        <v>9</v>
      </c>
      <c r="M8" s="300"/>
      <c r="N8" s="300"/>
      <c r="O8" s="300" t="s">
        <v>10</v>
      </c>
      <c r="P8" s="300"/>
      <c r="Q8" s="300"/>
      <c r="R8" s="301"/>
      <c r="S8" s="300" t="s">
        <v>11</v>
      </c>
      <c r="T8" s="300"/>
      <c r="U8" s="300"/>
      <c r="V8" s="302" t="s">
        <v>12</v>
      </c>
      <c r="W8" s="259"/>
      <c r="X8" s="259"/>
    </row>
    <row r="9" spans="1:61" s="4" customFormat="1" ht="24" customHeight="1" x14ac:dyDescent="0.2">
      <c r="A9" s="202" t="s">
        <v>13</v>
      </c>
      <c r="B9" s="202" t="s">
        <v>14</v>
      </c>
      <c r="C9" s="202" t="s">
        <v>15</v>
      </c>
      <c r="D9" s="203" t="s">
        <v>16</v>
      </c>
      <c r="E9" s="203"/>
      <c r="F9" s="203"/>
      <c r="G9" s="202" t="s">
        <v>17</v>
      </c>
      <c r="H9" s="202" t="s">
        <v>18</v>
      </c>
      <c r="I9" s="203" t="s">
        <v>19</v>
      </c>
      <c r="J9" s="203"/>
      <c r="K9" s="283"/>
      <c r="L9" s="303">
        <v>1</v>
      </c>
      <c r="M9" s="36">
        <v>2</v>
      </c>
      <c r="N9" s="36">
        <v>3</v>
      </c>
      <c r="O9" s="36">
        <v>4</v>
      </c>
      <c r="P9" s="36">
        <v>5</v>
      </c>
      <c r="Q9" s="36">
        <v>6</v>
      </c>
      <c r="R9" s="36">
        <v>7</v>
      </c>
      <c r="S9" s="36">
        <v>8</v>
      </c>
      <c r="T9" s="36">
        <v>9</v>
      </c>
      <c r="U9" s="36">
        <v>10</v>
      </c>
      <c r="V9" s="304">
        <v>11</v>
      </c>
      <c r="W9" s="259"/>
      <c r="X9" s="259"/>
      <c r="Y9" s="29"/>
      <c r="Z9" s="29"/>
      <c r="AA9" s="29"/>
      <c r="AB9" s="29"/>
      <c r="AC9" s="29"/>
      <c r="AD9" s="29"/>
      <c r="AE9" s="29"/>
      <c r="AF9" s="29"/>
      <c r="AG9" s="29"/>
    </row>
    <row r="10" spans="1:61" s="1" customFormat="1" ht="85.5" customHeight="1" x14ac:dyDescent="0.2">
      <c r="A10" s="202"/>
      <c r="B10" s="202"/>
      <c r="C10" s="202"/>
      <c r="D10" s="38" t="s">
        <v>20</v>
      </c>
      <c r="E10" s="38" t="s">
        <v>21</v>
      </c>
      <c r="F10" s="38" t="s">
        <v>22</v>
      </c>
      <c r="G10" s="202"/>
      <c r="H10" s="202"/>
      <c r="I10" s="38" t="s">
        <v>20</v>
      </c>
      <c r="J10" s="38" t="s">
        <v>23</v>
      </c>
      <c r="K10" s="284" t="s">
        <v>24</v>
      </c>
      <c r="L10" s="303" t="s">
        <v>25</v>
      </c>
      <c r="M10" s="141" t="s">
        <v>26</v>
      </c>
      <c r="N10" s="141" t="s">
        <v>27</v>
      </c>
      <c r="O10" s="141" t="s">
        <v>28</v>
      </c>
      <c r="P10" s="141" t="s">
        <v>29</v>
      </c>
      <c r="Q10" s="141" t="s">
        <v>30</v>
      </c>
      <c r="R10" s="141" t="s">
        <v>31</v>
      </c>
      <c r="S10" s="141" t="s">
        <v>32</v>
      </c>
      <c r="T10" s="141" t="s">
        <v>33</v>
      </c>
      <c r="U10" s="141" t="s">
        <v>34</v>
      </c>
      <c r="V10" s="305" t="s">
        <v>35</v>
      </c>
      <c r="W10" s="259"/>
      <c r="X10" s="259"/>
      <c r="Y10" s="92"/>
      <c r="Z10" s="92"/>
      <c r="AA10" s="93"/>
      <c r="AB10" s="92"/>
      <c r="AC10" s="94"/>
      <c r="AD10" s="92"/>
      <c r="AE10" s="95"/>
      <c r="AF10" s="95"/>
      <c r="AG10" s="95"/>
      <c r="AH10" s="97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43"/>
      <c r="BB10" s="43"/>
      <c r="BC10" s="43"/>
      <c r="BD10" s="43"/>
      <c r="BE10" s="43"/>
      <c r="BF10" s="43"/>
      <c r="BG10" s="43"/>
      <c r="BH10" s="43"/>
      <c r="BI10" s="42"/>
    </row>
    <row r="11" spans="1:61" s="1" customFormat="1" ht="81.75" customHeight="1" x14ac:dyDescent="0.2">
      <c r="A11" s="174" t="s">
        <v>36</v>
      </c>
      <c r="B11" s="175" t="s">
        <v>37</v>
      </c>
      <c r="C11" s="70" t="s">
        <v>38</v>
      </c>
      <c r="D11" s="90" t="s">
        <v>39</v>
      </c>
      <c r="E11" s="78">
        <v>0</v>
      </c>
      <c r="F11" s="78">
        <v>4</v>
      </c>
      <c r="G11" s="102" t="s">
        <v>40</v>
      </c>
      <c r="H11" s="107" t="s">
        <v>41</v>
      </c>
      <c r="I11" s="107" t="s">
        <v>42</v>
      </c>
      <c r="J11" s="78">
        <v>0</v>
      </c>
      <c r="K11" s="285">
        <v>4</v>
      </c>
      <c r="L11" s="306">
        <v>2020630010111</v>
      </c>
      <c r="M11" s="155" t="s">
        <v>43</v>
      </c>
      <c r="N11" s="155" t="s">
        <v>44</v>
      </c>
      <c r="O11" s="129" t="s">
        <v>45</v>
      </c>
      <c r="P11" s="132">
        <v>2</v>
      </c>
      <c r="Q11" s="133">
        <v>1</v>
      </c>
      <c r="R11" s="134" t="s">
        <v>41</v>
      </c>
      <c r="S11" s="125" t="s">
        <v>66</v>
      </c>
      <c r="T11" s="120" t="s">
        <v>66</v>
      </c>
      <c r="U11" s="145">
        <v>0</v>
      </c>
      <c r="V11" s="307" t="s">
        <v>47</v>
      </c>
      <c r="W11" s="260"/>
      <c r="X11" s="261"/>
      <c r="Y11" s="44"/>
      <c r="Z11" s="44"/>
      <c r="AA11" s="44"/>
      <c r="AB11" s="44"/>
      <c r="AC11" s="44"/>
      <c r="AD11" s="44"/>
      <c r="AE11" s="44"/>
      <c r="AF11" s="44"/>
      <c r="AG11" s="44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99"/>
      <c r="AS11" s="99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</row>
    <row r="12" spans="1:61" s="1" customFormat="1" ht="45" customHeight="1" x14ac:dyDescent="0.2">
      <c r="A12" s="154"/>
      <c r="B12" s="154"/>
      <c r="C12" s="165" t="s">
        <v>48</v>
      </c>
      <c r="D12" s="165" t="s">
        <v>39</v>
      </c>
      <c r="E12" s="166">
        <v>1</v>
      </c>
      <c r="F12" s="166">
        <v>1</v>
      </c>
      <c r="G12" s="165" t="s">
        <v>40</v>
      </c>
      <c r="H12" s="162" t="s">
        <v>49</v>
      </c>
      <c r="I12" s="162" t="s">
        <v>50</v>
      </c>
      <c r="J12" s="170">
        <v>1</v>
      </c>
      <c r="K12" s="286">
        <v>1</v>
      </c>
      <c r="L12" s="306"/>
      <c r="M12" s="173"/>
      <c r="N12" s="173"/>
      <c r="O12" s="154" t="s">
        <v>291</v>
      </c>
      <c r="P12" s="159">
        <v>0</v>
      </c>
      <c r="Q12" s="160">
        <v>1</v>
      </c>
      <c r="R12" s="154" t="s">
        <v>49</v>
      </c>
      <c r="S12" s="125" t="s">
        <v>306</v>
      </c>
      <c r="T12" s="120" t="s">
        <v>105</v>
      </c>
      <c r="U12" s="308">
        <v>24955404</v>
      </c>
      <c r="V12" s="309"/>
      <c r="W12" s="262"/>
      <c r="X12" s="261"/>
      <c r="Y12" s="44"/>
      <c r="Z12" s="44"/>
      <c r="AA12" s="44"/>
      <c r="AB12" s="44"/>
      <c r="AC12" s="44"/>
      <c r="AD12" s="44"/>
      <c r="AE12" s="44"/>
      <c r="AF12" s="44"/>
      <c r="AG12" s="44"/>
      <c r="AH12" s="58"/>
      <c r="AI12" s="58"/>
      <c r="AJ12" s="58"/>
      <c r="AK12" s="47"/>
      <c r="AL12" s="47"/>
      <c r="AM12" s="47"/>
      <c r="AN12" s="47"/>
      <c r="AO12" s="47"/>
      <c r="AP12" s="47"/>
      <c r="AQ12" s="47"/>
      <c r="AS12" s="100"/>
    </row>
    <row r="13" spans="1:61" s="1" customFormat="1" ht="45" customHeight="1" x14ac:dyDescent="0.2">
      <c r="A13" s="154"/>
      <c r="B13" s="154"/>
      <c r="C13" s="154"/>
      <c r="D13" s="154"/>
      <c r="E13" s="169"/>
      <c r="F13" s="169"/>
      <c r="G13" s="154"/>
      <c r="H13" s="154"/>
      <c r="I13" s="154"/>
      <c r="J13" s="157"/>
      <c r="K13" s="287"/>
      <c r="L13" s="310"/>
      <c r="M13" s="154"/>
      <c r="N13" s="154"/>
      <c r="O13" s="154"/>
      <c r="P13" s="157"/>
      <c r="Q13" s="157"/>
      <c r="R13" s="154"/>
      <c r="S13" s="125" t="s">
        <v>307</v>
      </c>
      <c r="T13" s="120" t="s">
        <v>282</v>
      </c>
      <c r="U13" s="145">
        <v>150000000</v>
      </c>
      <c r="V13" s="309"/>
      <c r="W13" s="262"/>
      <c r="X13" s="262">
        <f>24955404+150000000</f>
        <v>174955404</v>
      </c>
      <c r="Y13" s="44"/>
      <c r="Z13" s="44"/>
      <c r="AA13" s="44"/>
      <c r="AB13" s="44"/>
      <c r="AC13" s="44"/>
      <c r="AD13" s="44"/>
      <c r="AE13" s="44"/>
      <c r="AF13" s="44"/>
      <c r="AG13" s="44"/>
      <c r="AH13" s="58"/>
      <c r="AI13" s="58"/>
      <c r="AJ13" s="58"/>
      <c r="AK13" s="47"/>
      <c r="AL13" s="47"/>
      <c r="AM13" s="47"/>
      <c r="AN13" s="47"/>
      <c r="AO13" s="47"/>
      <c r="AP13" s="47"/>
      <c r="AQ13" s="47"/>
      <c r="AS13" s="101"/>
    </row>
    <row r="14" spans="1:61" s="1" customFormat="1" ht="45" customHeight="1" x14ac:dyDescent="0.2">
      <c r="A14" s="174" t="s">
        <v>36</v>
      </c>
      <c r="B14" s="175" t="s">
        <v>51</v>
      </c>
      <c r="C14" s="165" t="s">
        <v>52</v>
      </c>
      <c r="D14" s="165" t="s">
        <v>53</v>
      </c>
      <c r="E14" s="166">
        <v>0</v>
      </c>
      <c r="F14" s="166">
        <v>1</v>
      </c>
      <c r="G14" s="165" t="s">
        <v>54</v>
      </c>
      <c r="H14" s="162" t="s">
        <v>55</v>
      </c>
      <c r="I14" s="162" t="s">
        <v>50</v>
      </c>
      <c r="J14" s="170">
        <v>0</v>
      </c>
      <c r="K14" s="286">
        <v>1</v>
      </c>
      <c r="L14" s="306">
        <v>2020630010104</v>
      </c>
      <c r="M14" s="155" t="s">
        <v>56</v>
      </c>
      <c r="N14" s="155" t="s">
        <v>198</v>
      </c>
      <c r="O14" s="162" t="s">
        <v>208</v>
      </c>
      <c r="P14" s="159">
        <v>1</v>
      </c>
      <c r="Q14" s="160">
        <v>1</v>
      </c>
      <c r="R14" s="154" t="s">
        <v>57</v>
      </c>
      <c r="S14" s="125" t="s">
        <v>309</v>
      </c>
      <c r="T14" s="120" t="s">
        <v>282</v>
      </c>
      <c r="U14" s="145">
        <v>100000000</v>
      </c>
      <c r="V14" s="307" t="s">
        <v>47</v>
      </c>
      <c r="W14" s="294"/>
      <c r="X14" s="263">
        <f>100000000+60000000</f>
        <v>160000000</v>
      </c>
      <c r="Y14" s="44"/>
      <c r="Z14" s="44"/>
      <c r="AA14" s="44"/>
      <c r="AB14" s="44"/>
      <c r="AC14" s="44"/>
      <c r="AD14" s="44"/>
      <c r="AE14" s="44"/>
      <c r="AF14" s="44"/>
      <c r="AG14" s="44"/>
      <c r="AH14" s="58"/>
      <c r="AI14" s="58"/>
      <c r="AJ14" s="58"/>
      <c r="AK14" s="47"/>
      <c r="AL14" s="47"/>
      <c r="AM14" s="47"/>
      <c r="AN14" s="47"/>
      <c r="AO14" s="47"/>
      <c r="AP14" s="47"/>
      <c r="AQ14" s="47"/>
    </row>
    <row r="15" spans="1:61" s="1" customFormat="1" ht="44.25" customHeight="1" x14ac:dyDescent="0.2">
      <c r="A15" s="154"/>
      <c r="B15" s="154"/>
      <c r="C15" s="154"/>
      <c r="D15" s="154"/>
      <c r="E15" s="169"/>
      <c r="F15" s="169"/>
      <c r="G15" s="154"/>
      <c r="H15" s="154"/>
      <c r="I15" s="154"/>
      <c r="J15" s="157"/>
      <c r="K15" s="287"/>
      <c r="L15" s="310"/>
      <c r="M15" s="154"/>
      <c r="N15" s="154"/>
      <c r="O15" s="154"/>
      <c r="P15" s="157"/>
      <c r="Q15" s="157"/>
      <c r="R15" s="154"/>
      <c r="S15" s="125" t="s">
        <v>308</v>
      </c>
      <c r="T15" s="85" t="s">
        <v>260</v>
      </c>
      <c r="U15" s="145">
        <v>60000000</v>
      </c>
      <c r="V15" s="309"/>
      <c r="W15" s="294"/>
      <c r="X15" s="264"/>
      <c r="Y15" s="44"/>
      <c r="Z15" s="44"/>
      <c r="AA15" s="44"/>
      <c r="AB15" s="44"/>
      <c r="AC15" s="44"/>
      <c r="AD15" s="44"/>
      <c r="AE15" s="44"/>
      <c r="AF15" s="44"/>
      <c r="AG15" s="44"/>
      <c r="AH15" s="58"/>
      <c r="AI15" s="58"/>
      <c r="AJ15" s="58"/>
      <c r="AK15" s="47"/>
      <c r="AL15" s="47"/>
      <c r="AM15" s="47"/>
      <c r="AN15" s="47"/>
      <c r="AO15" s="47"/>
      <c r="AP15" s="47"/>
      <c r="AQ15" s="47"/>
    </row>
    <row r="16" spans="1:61" s="1" customFormat="1" ht="50.25" customHeight="1" x14ac:dyDescent="0.2">
      <c r="A16" s="77" t="s">
        <v>58</v>
      </c>
      <c r="B16" s="76" t="s">
        <v>59</v>
      </c>
      <c r="C16" s="70" t="s">
        <v>60</v>
      </c>
      <c r="D16" s="70" t="s">
        <v>61</v>
      </c>
      <c r="E16" s="78">
        <v>0</v>
      </c>
      <c r="F16" s="78">
        <v>1</v>
      </c>
      <c r="G16" s="102" t="s">
        <v>62</v>
      </c>
      <c r="H16" s="107" t="s">
        <v>63</v>
      </c>
      <c r="I16" s="107" t="s">
        <v>64</v>
      </c>
      <c r="J16" s="78">
        <v>0</v>
      </c>
      <c r="K16" s="285">
        <v>1</v>
      </c>
      <c r="L16" s="311">
        <v>2020630010007</v>
      </c>
      <c r="M16" s="127" t="s">
        <v>65</v>
      </c>
      <c r="N16" s="82" t="s">
        <v>199</v>
      </c>
      <c r="O16" s="127" t="s">
        <v>221</v>
      </c>
      <c r="P16" s="83">
        <v>0</v>
      </c>
      <c r="Q16" s="133" t="s">
        <v>66</v>
      </c>
      <c r="R16" s="121" t="s">
        <v>63</v>
      </c>
      <c r="S16" s="131" t="s">
        <v>66</v>
      </c>
      <c r="T16" s="131" t="s">
        <v>66</v>
      </c>
      <c r="U16" s="145">
        <v>0</v>
      </c>
      <c r="V16" s="312" t="s">
        <v>47</v>
      </c>
      <c r="W16" s="260"/>
      <c r="X16" s="261">
        <v>0</v>
      </c>
      <c r="Y16" s="44"/>
      <c r="Z16" s="44"/>
      <c r="AA16" s="44"/>
      <c r="AB16" s="44"/>
      <c r="AC16" s="44"/>
      <c r="AD16" s="44"/>
      <c r="AE16" s="44"/>
      <c r="AF16" s="44"/>
      <c r="AG16" s="44"/>
      <c r="AH16" s="58"/>
      <c r="AI16" s="58"/>
      <c r="AJ16" s="58"/>
      <c r="AK16" s="47"/>
      <c r="AL16" s="47"/>
      <c r="AM16" s="47"/>
      <c r="AN16" s="47"/>
      <c r="AO16" s="47"/>
      <c r="AP16" s="47"/>
      <c r="AQ16" s="47"/>
    </row>
    <row r="17" spans="1:43" s="1" customFormat="1" ht="56.25" customHeight="1" x14ac:dyDescent="0.2">
      <c r="A17" s="185" t="s">
        <v>67</v>
      </c>
      <c r="B17" s="172" t="s">
        <v>301</v>
      </c>
      <c r="C17" s="165" t="s">
        <v>68</v>
      </c>
      <c r="D17" s="165" t="s">
        <v>69</v>
      </c>
      <c r="E17" s="78">
        <v>0</v>
      </c>
      <c r="F17" s="78">
        <v>0.02</v>
      </c>
      <c r="G17" s="102" t="s">
        <v>70</v>
      </c>
      <c r="H17" s="107" t="s">
        <v>71</v>
      </c>
      <c r="I17" s="107" t="s">
        <v>71</v>
      </c>
      <c r="J17" s="78">
        <v>0</v>
      </c>
      <c r="K17" s="288">
        <v>0.02</v>
      </c>
      <c r="L17" s="306">
        <v>2020630010006</v>
      </c>
      <c r="M17" s="155" t="s">
        <v>72</v>
      </c>
      <c r="N17" s="155" t="s">
        <v>73</v>
      </c>
      <c r="O17" s="121" t="s">
        <v>74</v>
      </c>
      <c r="P17" s="133">
        <v>0</v>
      </c>
      <c r="Q17" s="133">
        <v>0.02</v>
      </c>
      <c r="R17" s="121" t="s">
        <v>71</v>
      </c>
      <c r="S17" s="125" t="s">
        <v>310</v>
      </c>
      <c r="T17" s="87" t="s">
        <v>197</v>
      </c>
      <c r="U17" s="143">
        <v>3808108857</v>
      </c>
      <c r="V17" s="312" t="s">
        <v>47</v>
      </c>
      <c r="W17" s="260"/>
      <c r="X17" s="261"/>
      <c r="Y17" s="44"/>
      <c r="Z17" s="44"/>
      <c r="AA17" s="44"/>
      <c r="AB17" s="44"/>
      <c r="AC17" s="44"/>
      <c r="AD17" s="44"/>
      <c r="AE17" s="44"/>
      <c r="AF17" s="44"/>
      <c r="AG17" s="44"/>
      <c r="AH17" s="58"/>
      <c r="AI17" s="58"/>
      <c r="AJ17" s="58"/>
      <c r="AK17" s="47"/>
      <c r="AL17" s="47"/>
      <c r="AM17" s="47"/>
      <c r="AN17" s="47"/>
      <c r="AO17" s="47"/>
      <c r="AP17" s="47"/>
      <c r="AQ17" s="47"/>
    </row>
    <row r="18" spans="1:43" s="1" customFormat="1" ht="99.75" customHeight="1" x14ac:dyDescent="0.2">
      <c r="A18" s="154"/>
      <c r="B18" s="172"/>
      <c r="C18" s="154"/>
      <c r="D18" s="154"/>
      <c r="E18" s="178">
        <v>1</v>
      </c>
      <c r="F18" s="178">
        <v>1</v>
      </c>
      <c r="G18" s="162" t="s">
        <v>70</v>
      </c>
      <c r="H18" s="162" t="s">
        <v>75</v>
      </c>
      <c r="I18" s="162" t="s">
        <v>75</v>
      </c>
      <c r="J18" s="190">
        <v>1</v>
      </c>
      <c r="K18" s="289">
        <v>1</v>
      </c>
      <c r="L18" s="306"/>
      <c r="M18" s="173"/>
      <c r="N18" s="173"/>
      <c r="O18" s="121" t="s">
        <v>76</v>
      </c>
      <c r="P18" s="132">
        <v>4</v>
      </c>
      <c r="Q18" s="133">
        <v>3</v>
      </c>
      <c r="R18" s="165" t="s">
        <v>75</v>
      </c>
      <c r="S18" s="125" t="s">
        <v>312</v>
      </c>
      <c r="T18" s="120" t="s">
        <v>196</v>
      </c>
      <c r="U18" s="59">
        <f>118800000</f>
        <v>118800000</v>
      </c>
      <c r="V18" s="307" t="s">
        <v>47</v>
      </c>
      <c r="W18" s="261"/>
      <c r="X18" s="261"/>
      <c r="Y18" s="44"/>
      <c r="Z18" s="44"/>
      <c r="AA18" s="44"/>
      <c r="AB18" s="44"/>
      <c r="AC18" s="44"/>
      <c r="AD18" s="44"/>
      <c r="AE18" s="44"/>
      <c r="AF18" s="44"/>
      <c r="AG18" s="44"/>
      <c r="AH18" s="58"/>
      <c r="AI18" s="58"/>
      <c r="AJ18" s="58"/>
      <c r="AK18" s="47"/>
      <c r="AL18" s="47"/>
      <c r="AM18" s="47"/>
      <c r="AN18" s="47"/>
      <c r="AO18" s="47"/>
      <c r="AP18" s="47"/>
      <c r="AQ18" s="47"/>
    </row>
    <row r="19" spans="1:43" s="1" customFormat="1" ht="55.5" customHeight="1" x14ac:dyDescent="0.2">
      <c r="A19" s="154"/>
      <c r="B19" s="172"/>
      <c r="C19" s="154"/>
      <c r="D19" s="154"/>
      <c r="E19" s="179"/>
      <c r="F19" s="179"/>
      <c r="G19" s="162"/>
      <c r="H19" s="162"/>
      <c r="I19" s="162"/>
      <c r="J19" s="190"/>
      <c r="K19" s="289"/>
      <c r="L19" s="306"/>
      <c r="M19" s="173"/>
      <c r="N19" s="173"/>
      <c r="O19" s="121" t="s">
        <v>77</v>
      </c>
      <c r="P19" s="132">
        <v>12</v>
      </c>
      <c r="Q19" s="133">
        <v>12</v>
      </c>
      <c r="R19" s="165"/>
      <c r="S19" s="125" t="s">
        <v>311</v>
      </c>
      <c r="T19" s="120" t="s">
        <v>196</v>
      </c>
      <c r="U19" s="59">
        <f>8402741238</f>
        <v>8402741238</v>
      </c>
      <c r="V19" s="307"/>
      <c r="W19" s="260"/>
      <c r="X19" s="261"/>
      <c r="Y19" s="44"/>
      <c r="Z19" s="44"/>
      <c r="AA19" s="44"/>
      <c r="AB19" s="44"/>
      <c r="AC19" s="44"/>
      <c r="AD19" s="44"/>
      <c r="AE19" s="44"/>
      <c r="AF19" s="44"/>
      <c r="AG19" s="44"/>
      <c r="AH19" s="58"/>
      <c r="AI19" s="58"/>
      <c r="AJ19" s="58"/>
      <c r="AK19" s="47"/>
      <c r="AL19" s="47"/>
      <c r="AM19" s="47"/>
      <c r="AN19" s="47"/>
      <c r="AO19" s="47"/>
      <c r="AP19" s="47"/>
      <c r="AQ19" s="47"/>
    </row>
    <row r="20" spans="1:43" s="1" customFormat="1" ht="78" customHeight="1" x14ac:dyDescent="0.2">
      <c r="A20" s="154"/>
      <c r="B20" s="172"/>
      <c r="C20" s="154"/>
      <c r="D20" s="154"/>
      <c r="E20" s="179"/>
      <c r="F20" s="179"/>
      <c r="G20" s="162"/>
      <c r="H20" s="162"/>
      <c r="I20" s="162"/>
      <c r="J20" s="190"/>
      <c r="K20" s="289"/>
      <c r="L20" s="306"/>
      <c r="M20" s="173"/>
      <c r="N20" s="173"/>
      <c r="O20" s="121" t="s">
        <v>78</v>
      </c>
      <c r="P20" s="132">
        <v>1</v>
      </c>
      <c r="Q20" s="133">
        <v>1</v>
      </c>
      <c r="R20" s="165"/>
      <c r="S20" s="138" t="s">
        <v>312</v>
      </c>
      <c r="T20" s="120" t="s">
        <v>196</v>
      </c>
      <c r="U20" s="60">
        <f>2200000*6</f>
        <v>13200000</v>
      </c>
      <c r="V20" s="307"/>
      <c r="W20" s="262"/>
      <c r="X20" s="262"/>
      <c r="Y20" s="44"/>
      <c r="Z20" s="44"/>
      <c r="AA20" s="44"/>
      <c r="AB20" s="44"/>
      <c r="AC20" s="44"/>
      <c r="AD20" s="44"/>
      <c r="AE20" s="44"/>
      <c r="AF20" s="44"/>
      <c r="AG20" s="44"/>
      <c r="AH20" s="58"/>
      <c r="AI20" s="58"/>
      <c r="AJ20" s="58"/>
      <c r="AK20" s="47"/>
      <c r="AL20" s="47"/>
      <c r="AM20" s="47"/>
      <c r="AN20" s="47"/>
      <c r="AO20" s="47"/>
      <c r="AP20" s="47"/>
      <c r="AQ20" s="47"/>
    </row>
    <row r="21" spans="1:43" s="1" customFormat="1" ht="41.25" customHeight="1" x14ac:dyDescent="0.2">
      <c r="A21" s="154"/>
      <c r="B21" s="172"/>
      <c r="C21" s="154"/>
      <c r="D21" s="154"/>
      <c r="E21" s="179"/>
      <c r="F21" s="179"/>
      <c r="G21" s="162"/>
      <c r="H21" s="162"/>
      <c r="I21" s="162"/>
      <c r="J21" s="190"/>
      <c r="K21" s="289"/>
      <c r="L21" s="306"/>
      <c r="M21" s="173"/>
      <c r="N21" s="173"/>
      <c r="O21" s="165" t="s">
        <v>79</v>
      </c>
      <c r="P21" s="159">
        <v>12</v>
      </c>
      <c r="Q21" s="160">
        <v>12</v>
      </c>
      <c r="R21" s="165"/>
      <c r="S21" s="140" t="s">
        <v>311</v>
      </c>
      <c r="T21" s="120" t="s">
        <v>196</v>
      </c>
      <c r="U21" s="60">
        <f>410000000*12</f>
        <v>4920000000</v>
      </c>
      <c r="V21" s="307"/>
      <c r="W21" s="261"/>
      <c r="X21" s="261"/>
      <c r="Y21" s="44"/>
      <c r="Z21" s="44"/>
      <c r="AA21" s="44"/>
      <c r="AB21" s="44"/>
      <c r="AC21" s="44"/>
      <c r="AD21" s="44"/>
      <c r="AE21" s="44"/>
      <c r="AF21" s="44"/>
      <c r="AG21" s="44"/>
      <c r="AH21" s="58"/>
      <c r="AI21" s="58"/>
      <c r="AJ21" s="58"/>
      <c r="AK21" s="47"/>
      <c r="AL21" s="47"/>
      <c r="AM21" s="47"/>
      <c r="AN21" s="47"/>
      <c r="AO21" s="47"/>
      <c r="AP21" s="47"/>
      <c r="AQ21" s="47"/>
    </row>
    <row r="22" spans="1:43" s="1" customFormat="1" ht="33.75" customHeight="1" x14ac:dyDescent="0.2">
      <c r="A22" s="154"/>
      <c r="B22" s="172"/>
      <c r="C22" s="154"/>
      <c r="D22" s="154"/>
      <c r="E22" s="180"/>
      <c r="F22" s="180"/>
      <c r="G22" s="162"/>
      <c r="H22" s="162"/>
      <c r="I22" s="162"/>
      <c r="J22" s="190"/>
      <c r="K22" s="289"/>
      <c r="L22" s="306"/>
      <c r="M22" s="173"/>
      <c r="N22" s="173"/>
      <c r="O22" s="165"/>
      <c r="P22" s="159"/>
      <c r="Q22" s="160"/>
      <c r="R22" s="165"/>
      <c r="S22" s="125" t="s">
        <v>264</v>
      </c>
      <c r="T22" s="134" t="s">
        <v>80</v>
      </c>
      <c r="U22" s="89" t="s">
        <v>264</v>
      </c>
      <c r="V22" s="307"/>
      <c r="W22" s="265"/>
      <c r="X22" s="261"/>
      <c r="Y22" s="44"/>
      <c r="Z22" s="44"/>
      <c r="AA22" s="44"/>
      <c r="AB22" s="44"/>
      <c r="AC22" s="44"/>
      <c r="AD22" s="44"/>
      <c r="AE22" s="44"/>
      <c r="AF22" s="44"/>
      <c r="AG22" s="44"/>
      <c r="AH22" s="58"/>
      <c r="AI22" s="58"/>
      <c r="AJ22" s="58"/>
      <c r="AK22" s="47"/>
      <c r="AL22" s="47"/>
      <c r="AM22" s="47"/>
      <c r="AN22" s="47"/>
      <c r="AO22" s="47"/>
      <c r="AP22" s="47"/>
      <c r="AQ22" s="47"/>
    </row>
    <row r="23" spans="1:43" s="1" customFormat="1" ht="67.5" customHeight="1" x14ac:dyDescent="0.2">
      <c r="A23" s="154"/>
      <c r="B23" s="172"/>
      <c r="C23" s="154"/>
      <c r="D23" s="154"/>
      <c r="E23" s="78">
        <v>0</v>
      </c>
      <c r="F23" s="78">
        <v>3.3300000000000003E-2</v>
      </c>
      <c r="G23" s="70" t="s">
        <v>70</v>
      </c>
      <c r="H23" s="103" t="s">
        <v>81</v>
      </c>
      <c r="I23" s="107" t="s">
        <v>81</v>
      </c>
      <c r="J23" s="78">
        <v>0</v>
      </c>
      <c r="K23" s="288" t="s">
        <v>82</v>
      </c>
      <c r="L23" s="306"/>
      <c r="M23" s="173"/>
      <c r="N23" s="173"/>
      <c r="O23" s="127" t="s">
        <v>363</v>
      </c>
      <c r="P23" s="133">
        <v>0</v>
      </c>
      <c r="Q23" s="133">
        <v>1</v>
      </c>
      <c r="R23" s="121" t="s">
        <v>81</v>
      </c>
      <c r="S23" s="57" t="s">
        <v>362</v>
      </c>
      <c r="T23" s="128" t="s">
        <v>196</v>
      </c>
      <c r="U23" s="144">
        <v>550000000</v>
      </c>
      <c r="V23" s="309"/>
      <c r="W23" s="265"/>
      <c r="X23" s="261">
        <f>3808108857+118800000+8402741238+13200000+4920000000+550000000</f>
        <v>17812850095</v>
      </c>
      <c r="Y23" s="62"/>
      <c r="Z23" s="45"/>
      <c r="AA23" s="45"/>
      <c r="AB23" s="45"/>
      <c r="AC23" s="44"/>
      <c r="AD23" s="44"/>
      <c r="AE23" s="44"/>
      <c r="AF23" s="44"/>
      <c r="AG23" s="44"/>
      <c r="AH23" s="58"/>
      <c r="AI23" s="58"/>
      <c r="AJ23" s="58"/>
      <c r="AK23" s="47"/>
      <c r="AL23" s="47"/>
      <c r="AM23" s="47"/>
      <c r="AN23" s="47"/>
      <c r="AO23" s="47"/>
      <c r="AP23" s="47"/>
      <c r="AQ23" s="47"/>
    </row>
    <row r="24" spans="1:43" s="1" customFormat="1" ht="49.5" customHeight="1" x14ac:dyDescent="0.2">
      <c r="A24" s="234" t="s">
        <v>67</v>
      </c>
      <c r="B24" s="235" t="s">
        <v>83</v>
      </c>
      <c r="C24" s="151" t="s">
        <v>84</v>
      </c>
      <c r="D24" s="151" t="s">
        <v>85</v>
      </c>
      <c r="E24" s="78">
        <v>1</v>
      </c>
      <c r="F24" s="78">
        <v>1</v>
      </c>
      <c r="G24" s="151" t="s">
        <v>86</v>
      </c>
      <c r="H24" s="74" t="s">
        <v>356</v>
      </c>
      <c r="I24" s="107" t="s">
        <v>356</v>
      </c>
      <c r="J24" s="78">
        <v>1</v>
      </c>
      <c r="K24" s="288">
        <v>1</v>
      </c>
      <c r="L24" s="313">
        <v>2020630010109</v>
      </c>
      <c r="M24" s="223" t="s">
        <v>88</v>
      </c>
      <c r="N24" s="223" t="s">
        <v>222</v>
      </c>
      <c r="O24" s="127" t="s">
        <v>357</v>
      </c>
      <c r="P24" s="133">
        <v>4</v>
      </c>
      <c r="Q24" s="133">
        <v>0</v>
      </c>
      <c r="R24" s="121" t="s">
        <v>358</v>
      </c>
      <c r="S24" s="126" t="s">
        <v>264</v>
      </c>
      <c r="T24" s="127" t="s">
        <v>264</v>
      </c>
      <c r="U24" s="126" t="s">
        <v>264</v>
      </c>
      <c r="V24" s="314" t="s">
        <v>47</v>
      </c>
      <c r="W24" s="265"/>
      <c r="X24" s="261"/>
      <c r="Y24" s="62"/>
      <c r="Z24" s="45"/>
      <c r="AA24" s="45"/>
      <c r="AB24" s="45"/>
      <c r="AC24" s="44"/>
      <c r="AD24" s="44"/>
      <c r="AE24" s="44"/>
      <c r="AF24" s="44"/>
      <c r="AG24" s="44"/>
      <c r="AH24" s="58"/>
      <c r="AI24" s="58"/>
      <c r="AJ24" s="58"/>
      <c r="AK24" s="47"/>
      <c r="AL24" s="47"/>
      <c r="AM24" s="47"/>
      <c r="AN24" s="47"/>
      <c r="AO24" s="47"/>
      <c r="AP24" s="47"/>
      <c r="AQ24" s="47"/>
    </row>
    <row r="25" spans="1:43" s="1" customFormat="1" ht="60.75" customHeight="1" x14ac:dyDescent="0.2">
      <c r="A25" s="183"/>
      <c r="B25" s="183"/>
      <c r="C25" s="183"/>
      <c r="D25" s="183"/>
      <c r="E25" s="166">
        <v>1</v>
      </c>
      <c r="F25" s="166">
        <v>1</v>
      </c>
      <c r="G25" s="183"/>
      <c r="H25" s="162" t="s">
        <v>87</v>
      </c>
      <c r="I25" s="162" t="s">
        <v>87</v>
      </c>
      <c r="J25" s="170">
        <v>1</v>
      </c>
      <c r="K25" s="286">
        <v>1</v>
      </c>
      <c r="L25" s="315"/>
      <c r="M25" s="183"/>
      <c r="N25" s="183"/>
      <c r="O25" s="155" t="s">
        <v>89</v>
      </c>
      <c r="P25" s="160">
        <v>6</v>
      </c>
      <c r="Q25" s="160">
        <v>3</v>
      </c>
      <c r="R25" s="165" t="s">
        <v>90</v>
      </c>
      <c r="S25" s="221" t="s">
        <v>313</v>
      </c>
      <c r="T25" s="155" t="s">
        <v>260</v>
      </c>
      <c r="U25" s="243">
        <v>50000000</v>
      </c>
      <c r="V25" s="316"/>
      <c r="W25" s="260"/>
      <c r="X25" s="261"/>
      <c r="Y25" s="44"/>
      <c r="Z25" s="44"/>
      <c r="AA25" s="44"/>
      <c r="AB25" s="44"/>
      <c r="AC25" s="44"/>
      <c r="AD25" s="44"/>
      <c r="AE25" s="44"/>
      <c r="AF25" s="44"/>
      <c r="AG25" s="44"/>
      <c r="AH25" s="58"/>
      <c r="AI25" s="58"/>
      <c r="AJ25" s="58"/>
      <c r="AK25" s="47"/>
      <c r="AL25" s="47"/>
      <c r="AM25" s="47"/>
      <c r="AN25" s="47"/>
      <c r="AO25" s="47"/>
      <c r="AP25" s="47"/>
      <c r="AQ25" s="47"/>
    </row>
    <row r="26" spans="1:43" s="1" customFormat="1" ht="8.25" customHeight="1" x14ac:dyDescent="0.2">
      <c r="A26" s="183"/>
      <c r="B26" s="183"/>
      <c r="C26" s="183"/>
      <c r="D26" s="183"/>
      <c r="E26" s="168"/>
      <c r="F26" s="168"/>
      <c r="G26" s="183"/>
      <c r="H26" s="162"/>
      <c r="I26" s="162"/>
      <c r="J26" s="170"/>
      <c r="K26" s="286"/>
      <c r="L26" s="315"/>
      <c r="M26" s="183"/>
      <c r="N26" s="183"/>
      <c r="O26" s="154"/>
      <c r="P26" s="157"/>
      <c r="Q26" s="157"/>
      <c r="R26" s="154"/>
      <c r="S26" s="164"/>
      <c r="T26" s="173"/>
      <c r="U26" s="221"/>
      <c r="V26" s="316"/>
      <c r="W26" s="262"/>
      <c r="X26" s="261"/>
      <c r="Y26" s="44"/>
      <c r="Z26" s="44"/>
      <c r="AA26" s="44"/>
      <c r="AB26" s="44"/>
      <c r="AC26" s="44"/>
      <c r="AD26" s="44"/>
      <c r="AE26" s="44"/>
      <c r="AF26" s="44"/>
      <c r="AG26" s="44"/>
      <c r="AH26" s="58"/>
      <c r="AI26" s="58"/>
      <c r="AJ26" s="58"/>
      <c r="AK26" s="47"/>
      <c r="AL26" s="47"/>
      <c r="AM26" s="47"/>
      <c r="AN26" s="47"/>
      <c r="AO26" s="47"/>
      <c r="AP26" s="47"/>
      <c r="AQ26" s="47"/>
    </row>
    <row r="27" spans="1:43" s="1" customFormat="1" ht="51.75" customHeight="1" x14ac:dyDescent="0.2">
      <c r="A27" s="183"/>
      <c r="B27" s="183"/>
      <c r="C27" s="183"/>
      <c r="D27" s="183"/>
      <c r="E27" s="168"/>
      <c r="F27" s="168"/>
      <c r="G27" s="183"/>
      <c r="H27" s="154"/>
      <c r="I27" s="154"/>
      <c r="J27" s="157"/>
      <c r="K27" s="287"/>
      <c r="L27" s="315"/>
      <c r="M27" s="183"/>
      <c r="N27" s="183"/>
      <c r="O27" s="165" t="s">
        <v>91</v>
      </c>
      <c r="P27" s="159">
        <v>2</v>
      </c>
      <c r="Q27" s="160">
        <v>6</v>
      </c>
      <c r="R27" s="165" t="s">
        <v>90</v>
      </c>
      <c r="S27" s="125" t="s">
        <v>314</v>
      </c>
      <c r="T27" s="129" t="s">
        <v>260</v>
      </c>
      <c r="U27" s="61">
        <f>2800000*6+2800000*6+3000000*6+3000000*6+3200000*6+3500000*6</f>
        <v>109800000</v>
      </c>
      <c r="V27" s="316"/>
      <c r="W27" s="262"/>
      <c r="X27" s="262"/>
      <c r="Y27" s="44"/>
      <c r="Z27" s="44"/>
      <c r="AA27" s="44"/>
      <c r="AB27" s="44"/>
      <c r="AC27" s="44"/>
      <c r="AD27" s="44"/>
      <c r="AE27" s="44"/>
      <c r="AF27" s="44"/>
      <c r="AG27" s="44"/>
      <c r="AH27" s="58"/>
      <c r="AI27" s="58"/>
      <c r="AJ27" s="58"/>
      <c r="AK27" s="47"/>
      <c r="AL27" s="47"/>
      <c r="AM27" s="47"/>
      <c r="AN27" s="47"/>
      <c r="AO27" s="47"/>
      <c r="AP27" s="47"/>
      <c r="AQ27" s="47"/>
    </row>
    <row r="28" spans="1:43" s="1" customFormat="1" ht="60" customHeight="1" x14ac:dyDescent="0.2">
      <c r="A28" s="183"/>
      <c r="B28" s="183"/>
      <c r="C28" s="183"/>
      <c r="D28" s="183"/>
      <c r="E28" s="168"/>
      <c r="F28" s="168"/>
      <c r="G28" s="183"/>
      <c r="H28" s="154"/>
      <c r="I28" s="154"/>
      <c r="J28" s="157"/>
      <c r="K28" s="287"/>
      <c r="L28" s="315"/>
      <c r="M28" s="183"/>
      <c r="N28" s="183"/>
      <c r="O28" s="165"/>
      <c r="P28" s="157"/>
      <c r="Q28" s="157"/>
      <c r="R28" s="165"/>
      <c r="S28" s="125" t="s">
        <v>366</v>
      </c>
      <c r="T28" s="120" t="s">
        <v>282</v>
      </c>
      <c r="U28" s="61">
        <f>291400000-60000000-90000000</f>
        <v>141400000</v>
      </c>
      <c r="V28" s="316"/>
      <c r="W28" s="295"/>
      <c r="X28" s="262"/>
      <c r="Y28" s="44"/>
      <c r="Z28" s="44"/>
      <c r="AA28" s="44"/>
      <c r="AB28" s="44"/>
      <c r="AC28" s="44"/>
      <c r="AD28" s="44"/>
      <c r="AE28" s="44"/>
      <c r="AF28" s="44"/>
      <c r="AG28" s="44"/>
      <c r="AH28" s="58"/>
      <c r="AI28" s="58"/>
      <c r="AJ28" s="58"/>
      <c r="AK28" s="47"/>
      <c r="AL28" s="47"/>
      <c r="AM28" s="47"/>
      <c r="AN28" s="47"/>
      <c r="AO28" s="47"/>
      <c r="AP28" s="47"/>
      <c r="AQ28" s="47"/>
    </row>
    <row r="29" spans="1:43" s="1" customFormat="1" ht="49.5" customHeight="1" x14ac:dyDescent="0.2">
      <c r="A29" s="183"/>
      <c r="B29" s="183"/>
      <c r="C29" s="183"/>
      <c r="D29" s="183"/>
      <c r="E29" s="168"/>
      <c r="F29" s="168"/>
      <c r="G29" s="183"/>
      <c r="H29" s="154"/>
      <c r="I29" s="154"/>
      <c r="J29" s="157"/>
      <c r="K29" s="287"/>
      <c r="L29" s="315"/>
      <c r="M29" s="183"/>
      <c r="N29" s="183"/>
      <c r="O29" s="151" t="s">
        <v>92</v>
      </c>
      <c r="P29" s="188">
        <v>2</v>
      </c>
      <c r="Q29" s="189">
        <v>4</v>
      </c>
      <c r="R29" s="165"/>
      <c r="S29" s="125" t="s">
        <v>314</v>
      </c>
      <c r="T29" s="129" t="s">
        <v>286</v>
      </c>
      <c r="U29" s="61">
        <f>3500000*6+3500000*6+2800000*6+2800000*6</f>
        <v>75600000</v>
      </c>
      <c r="V29" s="316"/>
      <c r="W29" s="262"/>
      <c r="X29" s="262"/>
      <c r="Y29" s="44"/>
      <c r="Z29" s="44"/>
      <c r="AA29" s="44"/>
      <c r="AB29" s="44"/>
      <c r="AC29" s="44"/>
      <c r="AD29" s="44"/>
      <c r="AE29" s="44"/>
      <c r="AF29" s="44"/>
      <c r="AG29" s="44"/>
      <c r="AH29" s="58"/>
      <c r="AI29" s="58"/>
      <c r="AJ29" s="58"/>
      <c r="AK29" s="47"/>
      <c r="AL29" s="47"/>
      <c r="AM29" s="47"/>
      <c r="AN29" s="47"/>
      <c r="AO29" s="47"/>
      <c r="AP29" s="47"/>
      <c r="AQ29" s="47"/>
    </row>
    <row r="30" spans="1:43" s="1" customFormat="1" ht="72" customHeight="1" x14ac:dyDescent="0.2">
      <c r="A30" s="183"/>
      <c r="B30" s="183"/>
      <c r="C30" s="183"/>
      <c r="D30" s="183"/>
      <c r="E30" s="168"/>
      <c r="F30" s="168"/>
      <c r="G30" s="183"/>
      <c r="H30" s="154"/>
      <c r="I30" s="154"/>
      <c r="J30" s="157"/>
      <c r="K30" s="287"/>
      <c r="L30" s="315"/>
      <c r="M30" s="183"/>
      <c r="N30" s="183"/>
      <c r="O30" s="184"/>
      <c r="P30" s="169"/>
      <c r="Q30" s="169"/>
      <c r="R30" s="165"/>
      <c r="S30" s="317" t="s">
        <v>377</v>
      </c>
      <c r="T30" s="120" t="s">
        <v>286</v>
      </c>
      <c r="U30" s="61">
        <v>15700000</v>
      </c>
      <c r="V30" s="316"/>
      <c r="W30" s="262"/>
      <c r="X30" s="262"/>
      <c r="Y30" s="44"/>
      <c r="Z30" s="44"/>
      <c r="AA30" s="44"/>
      <c r="AB30" s="44"/>
      <c r="AC30" s="44"/>
      <c r="AD30" s="44"/>
      <c r="AE30" s="44"/>
      <c r="AF30" s="44"/>
      <c r="AG30" s="44"/>
      <c r="AH30" s="58"/>
      <c r="AI30" s="58"/>
      <c r="AJ30" s="58"/>
      <c r="AK30" s="47"/>
      <c r="AL30" s="47"/>
      <c r="AM30" s="47"/>
      <c r="AN30" s="47"/>
      <c r="AO30" s="47"/>
      <c r="AP30" s="47"/>
      <c r="AQ30" s="47"/>
    </row>
    <row r="31" spans="1:43" s="1" customFormat="1" ht="61.5" customHeight="1" x14ac:dyDescent="0.2">
      <c r="A31" s="183"/>
      <c r="B31" s="183"/>
      <c r="C31" s="183"/>
      <c r="D31" s="183"/>
      <c r="E31" s="168"/>
      <c r="F31" s="168"/>
      <c r="G31" s="183"/>
      <c r="H31" s="154"/>
      <c r="I31" s="154"/>
      <c r="J31" s="157"/>
      <c r="K31" s="287"/>
      <c r="L31" s="315"/>
      <c r="M31" s="183"/>
      <c r="N31" s="183"/>
      <c r="O31" s="151" t="s">
        <v>93</v>
      </c>
      <c r="P31" s="188">
        <v>1</v>
      </c>
      <c r="Q31" s="189">
        <v>8</v>
      </c>
      <c r="R31" s="165"/>
      <c r="S31" s="125" t="s">
        <v>314</v>
      </c>
      <c r="T31" s="129" t="s">
        <v>286</v>
      </c>
      <c r="U31" s="61">
        <f>1700000*6+1700000*6+2200000*6+2200000*6+2200000*6+1900000*6+1900000*6+2200000*6</f>
        <v>96000000</v>
      </c>
      <c r="V31" s="316"/>
      <c r="W31" s="262"/>
      <c r="X31" s="262"/>
      <c r="Y31" s="44"/>
      <c r="Z31" s="44"/>
      <c r="AA31" s="44"/>
      <c r="AB31" s="44"/>
      <c r="AC31" s="44"/>
      <c r="AD31" s="44"/>
      <c r="AE31" s="44"/>
      <c r="AF31" s="44"/>
      <c r="AG31" s="44"/>
      <c r="AH31" s="58"/>
      <c r="AI31" s="58"/>
      <c r="AJ31" s="58"/>
      <c r="AK31" s="47"/>
      <c r="AL31" s="47"/>
      <c r="AM31" s="47"/>
      <c r="AN31" s="47"/>
      <c r="AO31" s="47"/>
      <c r="AP31" s="47"/>
      <c r="AQ31" s="47"/>
    </row>
    <row r="32" spans="1:43" s="1" customFormat="1" ht="57" customHeight="1" x14ac:dyDescent="0.2">
      <c r="A32" s="183"/>
      <c r="B32" s="183"/>
      <c r="C32" s="183"/>
      <c r="D32" s="183"/>
      <c r="E32" s="168"/>
      <c r="F32" s="168"/>
      <c r="G32" s="183"/>
      <c r="H32" s="154"/>
      <c r="I32" s="154"/>
      <c r="J32" s="157"/>
      <c r="K32" s="287"/>
      <c r="L32" s="315"/>
      <c r="M32" s="183"/>
      <c r="N32" s="183"/>
      <c r="O32" s="184"/>
      <c r="P32" s="240"/>
      <c r="Q32" s="241"/>
      <c r="R32" s="165"/>
      <c r="S32" s="125" t="s">
        <v>377</v>
      </c>
      <c r="T32" s="129" t="s">
        <v>286</v>
      </c>
      <c r="U32" s="61">
        <v>0</v>
      </c>
      <c r="V32" s="316"/>
      <c r="W32" s="262"/>
      <c r="X32" s="262"/>
      <c r="Y32" s="44"/>
      <c r="Z32" s="44"/>
      <c r="AA32" s="44"/>
      <c r="AB32" s="44"/>
      <c r="AC32" s="44"/>
      <c r="AD32" s="44"/>
      <c r="AE32" s="44"/>
      <c r="AF32" s="44"/>
      <c r="AG32" s="44"/>
      <c r="AH32" s="58"/>
      <c r="AI32" s="58"/>
      <c r="AJ32" s="58"/>
      <c r="AK32" s="47"/>
      <c r="AL32" s="47"/>
      <c r="AM32" s="47"/>
      <c r="AN32" s="47"/>
      <c r="AO32" s="47"/>
      <c r="AP32" s="47"/>
      <c r="AQ32" s="47"/>
    </row>
    <row r="33" spans="1:43" s="1" customFormat="1" ht="68.25" customHeight="1" x14ac:dyDescent="0.2">
      <c r="A33" s="183"/>
      <c r="B33" s="183"/>
      <c r="C33" s="184"/>
      <c r="D33" s="184"/>
      <c r="E33" s="169"/>
      <c r="F33" s="169"/>
      <c r="G33" s="184"/>
      <c r="H33" s="154"/>
      <c r="I33" s="154"/>
      <c r="J33" s="157"/>
      <c r="K33" s="287"/>
      <c r="L33" s="315"/>
      <c r="M33" s="183"/>
      <c r="N33" s="183"/>
      <c r="O33" s="121" t="s">
        <v>257</v>
      </c>
      <c r="P33" s="132">
        <v>0</v>
      </c>
      <c r="Q33" s="133">
        <v>2</v>
      </c>
      <c r="R33" s="165"/>
      <c r="S33" s="125" t="s">
        <v>314</v>
      </c>
      <c r="T33" s="120" t="s">
        <v>286</v>
      </c>
      <c r="U33" s="61">
        <v>50000000</v>
      </c>
      <c r="V33" s="318"/>
      <c r="W33" s="295"/>
      <c r="X33" s="262">
        <f>166486000+109800000+231400000+75600000+96000000+50000000</f>
        <v>729286000</v>
      </c>
      <c r="Y33" s="44"/>
      <c r="Z33" s="44"/>
      <c r="AA33" s="44"/>
      <c r="AB33" s="44"/>
      <c r="AC33" s="44"/>
      <c r="AD33" s="44"/>
      <c r="AE33" s="44"/>
      <c r="AF33" s="44"/>
      <c r="AG33" s="44"/>
      <c r="AH33" s="58"/>
      <c r="AI33" s="58"/>
      <c r="AJ33" s="58"/>
      <c r="AK33" s="47"/>
      <c r="AL33" s="47"/>
      <c r="AM33" s="47"/>
      <c r="AN33" s="47"/>
      <c r="AO33" s="47"/>
      <c r="AP33" s="47"/>
      <c r="AQ33" s="47"/>
    </row>
    <row r="34" spans="1:43" s="1" customFormat="1" ht="26.25" customHeight="1" x14ac:dyDescent="0.2">
      <c r="A34" s="183"/>
      <c r="B34" s="183"/>
      <c r="C34" s="165" t="s">
        <v>84</v>
      </c>
      <c r="D34" s="165" t="s">
        <v>85</v>
      </c>
      <c r="E34" s="166">
        <v>0</v>
      </c>
      <c r="F34" s="166">
        <v>1</v>
      </c>
      <c r="G34" s="165" t="s">
        <v>86</v>
      </c>
      <c r="H34" s="162" t="s">
        <v>94</v>
      </c>
      <c r="I34" s="165" t="s">
        <v>95</v>
      </c>
      <c r="J34" s="170">
        <v>0</v>
      </c>
      <c r="K34" s="286">
        <v>1</v>
      </c>
      <c r="L34" s="315"/>
      <c r="M34" s="183"/>
      <c r="N34" s="183"/>
      <c r="O34" s="154" t="s">
        <v>96</v>
      </c>
      <c r="P34" s="160">
        <v>0</v>
      </c>
      <c r="Q34" s="160">
        <v>2</v>
      </c>
      <c r="R34" s="155" t="s">
        <v>359</v>
      </c>
      <c r="S34" s="164" t="s">
        <v>317</v>
      </c>
      <c r="T34" s="154" t="s">
        <v>316</v>
      </c>
      <c r="U34" s="243">
        <v>24530620062</v>
      </c>
      <c r="V34" s="307" t="s">
        <v>47</v>
      </c>
      <c r="W34" s="295"/>
      <c r="X34" s="261"/>
      <c r="Y34" s="62"/>
      <c r="Z34" s="45"/>
      <c r="AA34" s="45"/>
      <c r="AB34" s="45"/>
      <c r="AC34" s="44"/>
      <c r="AD34" s="44"/>
      <c r="AE34" s="44"/>
      <c r="AF34" s="44"/>
      <c r="AG34" s="44"/>
      <c r="AH34" s="58"/>
      <c r="AI34" s="58"/>
      <c r="AJ34" s="58"/>
      <c r="AK34" s="47"/>
      <c r="AL34" s="47"/>
      <c r="AM34" s="47"/>
      <c r="AN34" s="47"/>
      <c r="AO34" s="47"/>
      <c r="AP34" s="47"/>
      <c r="AQ34" s="47"/>
    </row>
    <row r="35" spans="1:43" s="1" customFormat="1" ht="37.5" customHeight="1" x14ac:dyDescent="0.2">
      <c r="A35" s="183"/>
      <c r="B35" s="183"/>
      <c r="C35" s="165"/>
      <c r="D35" s="165"/>
      <c r="E35" s="182"/>
      <c r="F35" s="182"/>
      <c r="G35" s="165"/>
      <c r="H35" s="162"/>
      <c r="I35" s="165"/>
      <c r="J35" s="170"/>
      <c r="K35" s="286"/>
      <c r="L35" s="315"/>
      <c r="M35" s="183"/>
      <c r="N35" s="183"/>
      <c r="O35" s="214"/>
      <c r="P35" s="160"/>
      <c r="Q35" s="160"/>
      <c r="R35" s="173"/>
      <c r="S35" s="164"/>
      <c r="T35" s="154"/>
      <c r="U35" s="221"/>
      <c r="V35" s="307"/>
      <c r="W35" s="266"/>
      <c r="X35" s="267">
        <f>U34</f>
        <v>24530620062</v>
      </c>
      <c r="Y35" s="44"/>
      <c r="Z35" s="44"/>
      <c r="AA35" s="44"/>
      <c r="AB35" s="44"/>
      <c r="AC35" s="44"/>
      <c r="AD35" s="44"/>
      <c r="AE35" s="44"/>
      <c r="AF35" s="44"/>
      <c r="AG35" s="44"/>
      <c r="AH35" s="58"/>
      <c r="AI35" s="58"/>
      <c r="AJ35" s="58"/>
      <c r="AK35" s="47"/>
      <c r="AL35" s="47"/>
      <c r="AM35" s="47"/>
      <c r="AN35" s="47"/>
      <c r="AO35" s="47"/>
      <c r="AP35" s="47"/>
      <c r="AQ35" s="47"/>
    </row>
    <row r="36" spans="1:43" s="1" customFormat="1" ht="28.5" customHeight="1" x14ac:dyDescent="0.2">
      <c r="A36" s="183"/>
      <c r="B36" s="183"/>
      <c r="C36" s="165" t="s">
        <v>84</v>
      </c>
      <c r="D36" s="165" t="s">
        <v>85</v>
      </c>
      <c r="E36" s="166">
        <v>15500</v>
      </c>
      <c r="F36" s="166" t="s">
        <v>382</v>
      </c>
      <c r="G36" s="165" t="s">
        <v>86</v>
      </c>
      <c r="H36" s="162" t="s">
        <v>98</v>
      </c>
      <c r="I36" s="165" t="s">
        <v>99</v>
      </c>
      <c r="J36" s="170">
        <v>15500</v>
      </c>
      <c r="K36" s="286" t="s">
        <v>383</v>
      </c>
      <c r="L36" s="315"/>
      <c r="M36" s="183"/>
      <c r="N36" s="183"/>
      <c r="O36" s="214" t="s">
        <v>100</v>
      </c>
      <c r="P36" s="163" t="s">
        <v>101</v>
      </c>
      <c r="Q36" s="163" t="s">
        <v>66</v>
      </c>
      <c r="R36" s="165" t="s">
        <v>102</v>
      </c>
      <c r="S36" s="125" t="s">
        <v>66</v>
      </c>
      <c r="T36" s="120" t="s">
        <v>66</v>
      </c>
      <c r="U36" s="61">
        <v>0</v>
      </c>
      <c r="V36" s="307" t="s">
        <v>47</v>
      </c>
      <c r="W36" s="268"/>
      <c r="X36" s="268"/>
      <c r="Y36" s="44"/>
      <c r="Z36" s="44"/>
      <c r="AA36" s="44"/>
      <c r="AB36" s="44"/>
      <c r="AC36" s="44"/>
      <c r="AD36" s="44"/>
      <c r="AE36" s="44"/>
      <c r="AF36" s="44"/>
      <c r="AG36" s="44"/>
      <c r="AH36" s="58"/>
      <c r="AI36" s="58"/>
      <c r="AJ36" s="58"/>
      <c r="AK36" s="47"/>
      <c r="AL36" s="47"/>
      <c r="AM36" s="47"/>
      <c r="AN36" s="47"/>
      <c r="AO36" s="47"/>
      <c r="AP36" s="47"/>
      <c r="AQ36" s="47"/>
    </row>
    <row r="37" spans="1:43" s="1" customFormat="1" ht="31.5" customHeight="1" x14ac:dyDescent="0.2">
      <c r="A37" s="183"/>
      <c r="B37" s="183"/>
      <c r="C37" s="154"/>
      <c r="D37" s="165"/>
      <c r="E37" s="182"/>
      <c r="F37" s="182"/>
      <c r="G37" s="165"/>
      <c r="H37" s="162"/>
      <c r="I37" s="165"/>
      <c r="J37" s="170"/>
      <c r="K37" s="286"/>
      <c r="L37" s="315"/>
      <c r="M37" s="183"/>
      <c r="N37" s="183"/>
      <c r="O37" s="214"/>
      <c r="P37" s="160"/>
      <c r="Q37" s="160"/>
      <c r="R37" s="165"/>
      <c r="S37" s="125" t="s">
        <v>66</v>
      </c>
      <c r="T37" s="120" t="s">
        <v>66</v>
      </c>
      <c r="U37" s="146">
        <v>0</v>
      </c>
      <c r="V37" s="307"/>
      <c r="W37" s="261"/>
      <c r="X37" s="261"/>
      <c r="Y37" s="45"/>
      <c r="Z37" s="44"/>
      <c r="AA37" s="44"/>
      <c r="AB37" s="44"/>
      <c r="AC37" s="44"/>
      <c r="AD37" s="44"/>
      <c r="AE37" s="44"/>
      <c r="AF37" s="44"/>
      <c r="AG37" s="44"/>
      <c r="AH37" s="58"/>
      <c r="AI37" s="58"/>
      <c r="AJ37" s="58"/>
      <c r="AK37" s="47"/>
      <c r="AL37" s="47"/>
      <c r="AM37" s="47"/>
      <c r="AN37" s="47"/>
      <c r="AO37" s="47"/>
      <c r="AP37" s="47"/>
      <c r="AQ37" s="47"/>
    </row>
    <row r="38" spans="1:43" s="25" customFormat="1" ht="45.75" customHeight="1" x14ac:dyDescent="0.2">
      <c r="A38" s="183"/>
      <c r="B38" s="183"/>
      <c r="C38" s="70" t="s">
        <v>84</v>
      </c>
      <c r="D38" s="70" t="s">
        <v>223</v>
      </c>
      <c r="E38" s="78">
        <v>0</v>
      </c>
      <c r="F38" s="78" t="s">
        <v>224</v>
      </c>
      <c r="G38" s="70" t="s">
        <v>86</v>
      </c>
      <c r="H38" s="107" t="s">
        <v>225</v>
      </c>
      <c r="I38" s="108" t="s">
        <v>226</v>
      </c>
      <c r="J38" s="78">
        <v>0</v>
      </c>
      <c r="K38" s="285" t="s">
        <v>224</v>
      </c>
      <c r="L38" s="315"/>
      <c r="M38" s="183"/>
      <c r="N38" s="183"/>
      <c r="O38" s="127" t="s">
        <v>227</v>
      </c>
      <c r="P38" s="137" t="s">
        <v>103</v>
      </c>
      <c r="Q38" s="137" t="s">
        <v>66</v>
      </c>
      <c r="R38" s="121" t="s">
        <v>225</v>
      </c>
      <c r="S38" s="56" t="s">
        <v>66</v>
      </c>
      <c r="T38" s="127" t="s">
        <v>66</v>
      </c>
      <c r="U38" s="145">
        <v>0</v>
      </c>
      <c r="V38" s="312" t="s">
        <v>47</v>
      </c>
      <c r="W38" s="260"/>
      <c r="X38" s="261"/>
      <c r="Y38" s="69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6"/>
      <c r="AL38" s="46"/>
      <c r="AM38" s="46"/>
      <c r="AN38" s="46"/>
      <c r="AO38" s="46"/>
      <c r="AP38" s="46"/>
      <c r="AQ38" s="46"/>
    </row>
    <row r="39" spans="1:43" s="1" customFormat="1" ht="36.75" customHeight="1" x14ac:dyDescent="0.2">
      <c r="A39" s="183"/>
      <c r="B39" s="183"/>
      <c r="C39" s="70" t="s">
        <v>84</v>
      </c>
      <c r="D39" s="70" t="s">
        <v>85</v>
      </c>
      <c r="E39" s="78">
        <v>0</v>
      </c>
      <c r="F39" s="78" t="s">
        <v>384</v>
      </c>
      <c r="G39" s="70" t="s">
        <v>86</v>
      </c>
      <c r="H39" s="110" t="s">
        <v>97</v>
      </c>
      <c r="I39" s="107" t="s">
        <v>104</v>
      </c>
      <c r="J39" s="78">
        <v>0</v>
      </c>
      <c r="K39" s="285" t="s">
        <v>384</v>
      </c>
      <c r="L39" s="315"/>
      <c r="M39" s="183"/>
      <c r="N39" s="183"/>
      <c r="O39" s="127" t="s">
        <v>228</v>
      </c>
      <c r="P39" s="133" t="s">
        <v>189</v>
      </c>
      <c r="Q39" s="122" t="s">
        <v>385</v>
      </c>
      <c r="R39" s="121" t="s">
        <v>97</v>
      </c>
      <c r="S39" s="125" t="s">
        <v>325</v>
      </c>
      <c r="T39" s="121" t="s">
        <v>220</v>
      </c>
      <c r="U39" s="57">
        <v>20000000000</v>
      </c>
      <c r="V39" s="312" t="s">
        <v>47</v>
      </c>
      <c r="W39" s="268"/>
      <c r="X39" s="269"/>
      <c r="Y39" s="44"/>
      <c r="Z39" s="44"/>
      <c r="AA39" s="44"/>
      <c r="AB39" s="44"/>
      <c r="AC39" s="44"/>
      <c r="AD39" s="44"/>
      <c r="AE39" s="44"/>
      <c r="AF39" s="44"/>
      <c r="AG39" s="44"/>
      <c r="AH39" s="58"/>
      <c r="AI39" s="58"/>
      <c r="AJ39" s="58"/>
      <c r="AK39" s="47"/>
      <c r="AL39" s="47"/>
      <c r="AM39" s="47"/>
      <c r="AN39" s="47"/>
      <c r="AO39" s="47"/>
      <c r="AP39" s="47"/>
      <c r="AQ39" s="47"/>
    </row>
    <row r="40" spans="1:43" s="1" customFormat="1" ht="123" customHeight="1" x14ac:dyDescent="0.2">
      <c r="A40" s="183"/>
      <c r="B40" s="183"/>
      <c r="C40" s="165" t="s">
        <v>84</v>
      </c>
      <c r="D40" s="165" t="s">
        <v>85</v>
      </c>
      <c r="E40" s="166">
        <v>0</v>
      </c>
      <c r="F40" s="166" t="s">
        <v>230</v>
      </c>
      <c r="G40" s="165" t="s">
        <v>231</v>
      </c>
      <c r="H40" s="162" t="s">
        <v>232</v>
      </c>
      <c r="I40" s="165" t="s">
        <v>232</v>
      </c>
      <c r="J40" s="170">
        <v>0</v>
      </c>
      <c r="K40" s="286" t="s">
        <v>230</v>
      </c>
      <c r="L40" s="315"/>
      <c r="M40" s="183"/>
      <c r="N40" s="183"/>
      <c r="O40" s="127" t="s">
        <v>265</v>
      </c>
      <c r="P40" s="133">
        <v>3</v>
      </c>
      <c r="Q40" s="122">
        <v>10</v>
      </c>
      <c r="R40" s="151" t="s">
        <v>253</v>
      </c>
      <c r="S40" s="125" t="s">
        <v>318</v>
      </c>
      <c r="T40" s="120" t="s">
        <v>282</v>
      </c>
      <c r="U40" s="57">
        <f>420000000+60000000+90000000</f>
        <v>570000000</v>
      </c>
      <c r="V40" s="307" t="s">
        <v>47</v>
      </c>
      <c r="W40" s="296">
        <f>U40+U48+90000000</f>
        <v>821754501</v>
      </c>
      <c r="X40" s="269"/>
      <c r="Y40" s="44"/>
      <c r="Z40" s="44"/>
      <c r="AA40" s="44"/>
      <c r="AB40" s="44"/>
      <c r="AC40" s="44"/>
      <c r="AD40" s="44"/>
      <c r="AE40" s="44"/>
      <c r="AF40" s="44"/>
      <c r="AG40" s="44"/>
      <c r="AH40" s="58"/>
      <c r="AI40" s="58"/>
      <c r="AJ40" s="58"/>
      <c r="AK40" s="47"/>
      <c r="AL40" s="47"/>
      <c r="AM40" s="47"/>
      <c r="AN40" s="47"/>
      <c r="AO40" s="47"/>
      <c r="AP40" s="47"/>
      <c r="AQ40" s="47"/>
    </row>
    <row r="41" spans="1:43" s="1" customFormat="1" ht="50.25" customHeight="1" x14ac:dyDescent="0.2">
      <c r="A41" s="183"/>
      <c r="B41" s="183"/>
      <c r="C41" s="154"/>
      <c r="D41" s="154"/>
      <c r="E41" s="168"/>
      <c r="F41" s="168"/>
      <c r="G41" s="154"/>
      <c r="H41" s="154"/>
      <c r="I41" s="154"/>
      <c r="J41" s="157"/>
      <c r="K41" s="287"/>
      <c r="L41" s="315"/>
      <c r="M41" s="183"/>
      <c r="N41" s="183"/>
      <c r="O41" s="71" t="s">
        <v>288</v>
      </c>
      <c r="P41" s="132">
        <v>0</v>
      </c>
      <c r="Q41" s="137">
        <v>2</v>
      </c>
      <c r="R41" s="152"/>
      <c r="S41" s="63" t="s">
        <v>319</v>
      </c>
      <c r="T41" s="120" t="s">
        <v>282</v>
      </c>
      <c r="U41" s="147">
        <v>140000000</v>
      </c>
      <c r="V41" s="309"/>
      <c r="W41" s="295"/>
      <c r="X41" s="262"/>
      <c r="Y41" s="44"/>
      <c r="Z41" s="44"/>
      <c r="AA41" s="44"/>
      <c r="AB41" s="44"/>
      <c r="AC41" s="44"/>
      <c r="AD41" s="44"/>
      <c r="AE41" s="44"/>
      <c r="AF41" s="44"/>
      <c r="AG41" s="44"/>
      <c r="AH41" s="58"/>
      <c r="AI41" s="58"/>
      <c r="AJ41" s="58"/>
      <c r="AK41" s="47"/>
      <c r="AL41" s="47"/>
      <c r="AM41" s="47"/>
      <c r="AN41" s="47"/>
      <c r="AO41" s="47"/>
      <c r="AP41" s="47"/>
      <c r="AQ41" s="47"/>
    </row>
    <row r="42" spans="1:43" s="1" customFormat="1" ht="75" customHeight="1" x14ac:dyDescent="0.2">
      <c r="A42" s="183"/>
      <c r="B42" s="183"/>
      <c r="C42" s="154"/>
      <c r="D42" s="154"/>
      <c r="E42" s="168"/>
      <c r="F42" s="168"/>
      <c r="G42" s="154"/>
      <c r="H42" s="154"/>
      <c r="I42" s="154"/>
      <c r="J42" s="157"/>
      <c r="K42" s="287"/>
      <c r="L42" s="315"/>
      <c r="M42" s="183"/>
      <c r="N42" s="183"/>
      <c r="O42" s="237" t="s">
        <v>269</v>
      </c>
      <c r="P42" s="159">
        <v>450</v>
      </c>
      <c r="Q42" s="160">
        <v>5207</v>
      </c>
      <c r="R42" s="152"/>
      <c r="S42" s="55" t="s">
        <v>315</v>
      </c>
      <c r="T42" s="121" t="s">
        <v>320</v>
      </c>
      <c r="U42" s="147">
        <f>1080215462</f>
        <v>1080215462</v>
      </c>
      <c r="V42" s="309"/>
      <c r="W42" s="262"/>
      <c r="X42" s="262"/>
      <c r="Y42" s="44"/>
      <c r="Z42" s="44"/>
      <c r="AA42" s="44"/>
      <c r="AB42" s="44"/>
      <c r="AC42" s="44"/>
      <c r="AD42" s="44"/>
      <c r="AE42" s="44"/>
      <c r="AF42" s="44"/>
      <c r="AG42" s="44"/>
      <c r="AH42" s="58"/>
      <c r="AI42" s="58"/>
      <c r="AJ42" s="58"/>
      <c r="AK42" s="47"/>
      <c r="AL42" s="47"/>
      <c r="AM42" s="47"/>
      <c r="AN42" s="47"/>
      <c r="AO42" s="47"/>
      <c r="AP42" s="47"/>
      <c r="AQ42" s="47"/>
    </row>
    <row r="43" spans="1:43" s="1" customFormat="1" ht="144" customHeight="1" x14ac:dyDescent="0.2">
      <c r="A43" s="183"/>
      <c r="B43" s="183"/>
      <c r="C43" s="154"/>
      <c r="D43" s="154"/>
      <c r="E43" s="168"/>
      <c r="F43" s="168"/>
      <c r="G43" s="154"/>
      <c r="H43" s="154"/>
      <c r="I43" s="154"/>
      <c r="J43" s="157"/>
      <c r="K43" s="287"/>
      <c r="L43" s="315"/>
      <c r="M43" s="183"/>
      <c r="N43" s="183"/>
      <c r="O43" s="238"/>
      <c r="P43" s="159"/>
      <c r="Q43" s="160"/>
      <c r="R43" s="152"/>
      <c r="S43" s="55" t="s">
        <v>321</v>
      </c>
      <c r="T43" s="121" t="s">
        <v>303</v>
      </c>
      <c r="U43" s="147">
        <f>140000000</f>
        <v>140000000</v>
      </c>
      <c r="V43" s="309"/>
      <c r="W43" s="262"/>
      <c r="X43" s="262"/>
      <c r="Y43" s="44"/>
      <c r="Z43" s="44"/>
      <c r="AA43" s="44"/>
      <c r="AB43" s="44"/>
      <c r="AC43" s="44"/>
      <c r="AD43" s="44"/>
      <c r="AE43" s="44"/>
      <c r="AF43" s="44"/>
      <c r="AG43" s="44"/>
      <c r="AH43" s="58"/>
      <c r="AI43" s="58"/>
      <c r="AJ43" s="58"/>
      <c r="AK43" s="47"/>
      <c r="AL43" s="47"/>
      <c r="AM43" s="47"/>
      <c r="AN43" s="47"/>
      <c r="AO43" s="47"/>
      <c r="AP43" s="47"/>
      <c r="AQ43" s="47"/>
    </row>
    <row r="44" spans="1:43" s="1" customFormat="1" ht="53.25" customHeight="1" x14ac:dyDescent="0.2">
      <c r="A44" s="183"/>
      <c r="B44" s="183"/>
      <c r="C44" s="154"/>
      <c r="D44" s="154"/>
      <c r="E44" s="168"/>
      <c r="F44" s="168"/>
      <c r="G44" s="154"/>
      <c r="H44" s="154"/>
      <c r="I44" s="154"/>
      <c r="J44" s="157"/>
      <c r="K44" s="287"/>
      <c r="L44" s="315"/>
      <c r="M44" s="183"/>
      <c r="N44" s="183"/>
      <c r="O44" s="154" t="s">
        <v>270</v>
      </c>
      <c r="P44" s="159"/>
      <c r="Q44" s="160"/>
      <c r="R44" s="152"/>
      <c r="S44" s="55" t="s">
        <v>323</v>
      </c>
      <c r="T44" s="120" t="s">
        <v>282</v>
      </c>
      <c r="U44" s="147">
        <v>2182845499</v>
      </c>
      <c r="V44" s="309"/>
      <c r="W44" s="262"/>
      <c r="X44" s="262"/>
      <c r="Y44" s="44"/>
      <c r="Z44" s="44"/>
      <c r="AA44" s="44"/>
      <c r="AB44" s="44"/>
      <c r="AC44" s="44"/>
      <c r="AD44" s="44"/>
      <c r="AE44" s="44"/>
      <c r="AF44" s="44"/>
      <c r="AG44" s="44"/>
      <c r="AH44" s="58"/>
      <c r="AI44" s="58"/>
      <c r="AJ44" s="58"/>
      <c r="AK44" s="47"/>
      <c r="AL44" s="47"/>
      <c r="AM44" s="47"/>
      <c r="AN44" s="47"/>
      <c r="AO44" s="47"/>
      <c r="AP44" s="47"/>
      <c r="AQ44" s="47"/>
    </row>
    <row r="45" spans="1:43" s="1" customFormat="1" ht="45.75" customHeight="1" x14ac:dyDescent="0.2">
      <c r="A45" s="183"/>
      <c r="B45" s="183"/>
      <c r="C45" s="154"/>
      <c r="D45" s="154"/>
      <c r="E45" s="168"/>
      <c r="F45" s="168"/>
      <c r="G45" s="154"/>
      <c r="H45" s="154"/>
      <c r="I45" s="154"/>
      <c r="J45" s="157"/>
      <c r="K45" s="287"/>
      <c r="L45" s="315"/>
      <c r="M45" s="183"/>
      <c r="N45" s="183"/>
      <c r="O45" s="154"/>
      <c r="P45" s="159"/>
      <c r="Q45" s="160"/>
      <c r="R45" s="152"/>
      <c r="S45" s="55" t="s">
        <v>315</v>
      </c>
      <c r="T45" s="121" t="s">
        <v>303</v>
      </c>
      <c r="U45" s="147">
        <v>1817154231</v>
      </c>
      <c r="V45" s="309"/>
      <c r="W45" s="262"/>
      <c r="X45" s="262"/>
      <c r="Y45" s="44"/>
      <c r="Z45" s="44"/>
      <c r="AA45" s="44"/>
      <c r="AB45" s="44"/>
      <c r="AC45" s="44"/>
      <c r="AD45" s="44"/>
      <c r="AE45" s="44"/>
      <c r="AF45" s="44"/>
      <c r="AG45" s="44"/>
      <c r="AH45" s="58"/>
      <c r="AI45" s="58"/>
      <c r="AJ45" s="58"/>
      <c r="AK45" s="47"/>
      <c r="AL45" s="47"/>
      <c r="AM45" s="47"/>
      <c r="AN45" s="47"/>
      <c r="AO45" s="47"/>
      <c r="AP45" s="47"/>
      <c r="AQ45" s="47"/>
    </row>
    <row r="46" spans="1:43" s="1" customFormat="1" ht="44.25" customHeight="1" x14ac:dyDescent="0.2">
      <c r="A46" s="183"/>
      <c r="B46" s="183"/>
      <c r="C46" s="154"/>
      <c r="D46" s="154"/>
      <c r="E46" s="168"/>
      <c r="F46" s="168"/>
      <c r="G46" s="154"/>
      <c r="H46" s="154"/>
      <c r="I46" s="154"/>
      <c r="J46" s="157"/>
      <c r="K46" s="287"/>
      <c r="L46" s="315"/>
      <c r="M46" s="183"/>
      <c r="N46" s="183"/>
      <c r="O46" s="154"/>
      <c r="P46" s="159"/>
      <c r="Q46" s="160"/>
      <c r="R46" s="152"/>
      <c r="S46" s="55" t="s">
        <v>321</v>
      </c>
      <c r="T46" s="121" t="s">
        <v>303</v>
      </c>
      <c r="U46" s="147">
        <f>300000000</f>
        <v>300000000</v>
      </c>
      <c r="V46" s="309"/>
      <c r="W46" s="266"/>
      <c r="X46" s="262"/>
      <c r="Y46" s="44"/>
      <c r="Z46" s="44"/>
      <c r="AA46" s="44"/>
      <c r="AB46" s="44"/>
      <c r="AC46" s="44"/>
      <c r="AD46" s="44"/>
      <c r="AE46" s="44"/>
      <c r="AF46" s="44"/>
      <c r="AG46" s="44"/>
      <c r="AH46" s="58"/>
      <c r="AI46" s="58"/>
      <c r="AJ46" s="58"/>
      <c r="AK46" s="47"/>
      <c r="AL46" s="47"/>
      <c r="AM46" s="47"/>
      <c r="AN46" s="47"/>
      <c r="AO46" s="47"/>
      <c r="AP46" s="47"/>
      <c r="AQ46" s="47"/>
    </row>
    <row r="47" spans="1:43" s="1" customFormat="1" ht="39" customHeight="1" x14ac:dyDescent="0.2">
      <c r="A47" s="183"/>
      <c r="B47" s="183"/>
      <c r="C47" s="154"/>
      <c r="D47" s="154"/>
      <c r="E47" s="168"/>
      <c r="F47" s="168"/>
      <c r="G47" s="154"/>
      <c r="H47" s="154"/>
      <c r="I47" s="154"/>
      <c r="J47" s="157"/>
      <c r="K47" s="287"/>
      <c r="L47" s="315"/>
      <c r="M47" s="183"/>
      <c r="N47" s="183"/>
      <c r="O47" s="154"/>
      <c r="P47" s="157"/>
      <c r="Q47" s="157"/>
      <c r="R47" s="152"/>
      <c r="S47" s="55" t="s">
        <v>325</v>
      </c>
      <c r="T47" s="121" t="s">
        <v>220</v>
      </c>
      <c r="U47" s="147">
        <v>0</v>
      </c>
      <c r="V47" s="309"/>
      <c r="W47" s="266"/>
      <c r="X47" s="262"/>
      <c r="Y47" s="44"/>
      <c r="Z47" s="44"/>
      <c r="AA47" s="44"/>
      <c r="AB47" s="44"/>
      <c r="AC47" s="44"/>
      <c r="AD47" s="44"/>
      <c r="AE47" s="44"/>
      <c r="AF47" s="44"/>
      <c r="AG47" s="44"/>
      <c r="AH47" s="58"/>
      <c r="AI47" s="58"/>
      <c r="AJ47" s="58"/>
      <c r="AK47" s="47"/>
      <c r="AL47" s="47"/>
      <c r="AM47" s="47"/>
      <c r="AN47" s="47"/>
      <c r="AO47" s="47"/>
      <c r="AP47" s="47"/>
      <c r="AQ47" s="47"/>
    </row>
    <row r="48" spans="1:43" s="1" customFormat="1" ht="66.75" customHeight="1" x14ac:dyDescent="0.2">
      <c r="A48" s="183"/>
      <c r="B48" s="183"/>
      <c r="C48" s="154"/>
      <c r="D48" s="154"/>
      <c r="E48" s="168"/>
      <c r="F48" s="168"/>
      <c r="G48" s="154"/>
      <c r="H48" s="154"/>
      <c r="I48" s="154"/>
      <c r="J48" s="157"/>
      <c r="K48" s="287"/>
      <c r="L48" s="315"/>
      <c r="M48" s="183"/>
      <c r="N48" s="183"/>
      <c r="O48" s="186" t="s">
        <v>365</v>
      </c>
      <c r="P48" s="188">
        <v>4</v>
      </c>
      <c r="Q48" s="242">
        <v>10</v>
      </c>
      <c r="R48" s="152"/>
      <c r="S48" s="125" t="s">
        <v>326</v>
      </c>
      <c r="T48" s="120" t="s">
        <v>282</v>
      </c>
      <c r="U48" s="147">
        <v>161754501</v>
      </c>
      <c r="V48" s="309"/>
      <c r="W48" s="266"/>
      <c r="X48" s="262"/>
      <c r="Y48" s="44"/>
      <c r="Z48" s="44"/>
      <c r="AA48" s="44"/>
      <c r="AB48" s="44"/>
      <c r="AC48" s="44"/>
      <c r="AD48" s="44"/>
      <c r="AE48" s="44"/>
      <c r="AF48" s="44"/>
      <c r="AG48" s="44"/>
      <c r="AH48" s="58"/>
      <c r="AI48" s="58"/>
      <c r="AJ48" s="58"/>
      <c r="AK48" s="47"/>
      <c r="AL48" s="47"/>
      <c r="AM48" s="47"/>
      <c r="AN48" s="47"/>
      <c r="AO48" s="47"/>
      <c r="AP48" s="47"/>
      <c r="AQ48" s="47"/>
    </row>
    <row r="49" spans="1:43" s="1" customFormat="1" ht="59.25" customHeight="1" x14ac:dyDescent="0.2">
      <c r="A49" s="183"/>
      <c r="B49" s="183"/>
      <c r="C49" s="154"/>
      <c r="D49" s="154"/>
      <c r="E49" s="168"/>
      <c r="F49" s="168"/>
      <c r="G49" s="154"/>
      <c r="H49" s="154"/>
      <c r="I49" s="154"/>
      <c r="J49" s="157"/>
      <c r="K49" s="287"/>
      <c r="L49" s="315"/>
      <c r="M49" s="183"/>
      <c r="N49" s="183"/>
      <c r="O49" s="184"/>
      <c r="P49" s="169"/>
      <c r="Q49" s="169"/>
      <c r="R49" s="152"/>
      <c r="S49" s="319" t="s">
        <v>376</v>
      </c>
      <c r="T49" s="120" t="s">
        <v>286</v>
      </c>
      <c r="U49" s="147">
        <f>150000000-15700000</f>
        <v>134300000</v>
      </c>
      <c r="V49" s="309"/>
      <c r="W49" s="266"/>
      <c r="X49" s="262"/>
      <c r="Y49" s="44"/>
      <c r="Z49" s="44"/>
      <c r="AA49" s="44"/>
      <c r="AB49" s="44"/>
      <c r="AC49" s="44"/>
      <c r="AD49" s="44"/>
      <c r="AE49" s="44"/>
      <c r="AF49" s="44"/>
      <c r="AG49" s="44"/>
      <c r="AH49" s="58"/>
      <c r="AI49" s="58"/>
      <c r="AJ49" s="58"/>
      <c r="AK49" s="47"/>
      <c r="AL49" s="47"/>
      <c r="AM49" s="47"/>
      <c r="AN49" s="47"/>
      <c r="AO49" s="47"/>
      <c r="AP49" s="47"/>
      <c r="AQ49" s="47"/>
    </row>
    <row r="50" spans="1:43" s="1" customFormat="1" ht="84" customHeight="1" x14ac:dyDescent="0.2">
      <c r="A50" s="183"/>
      <c r="B50" s="183"/>
      <c r="C50" s="154"/>
      <c r="D50" s="154"/>
      <c r="E50" s="168"/>
      <c r="F50" s="168"/>
      <c r="G50" s="154"/>
      <c r="H50" s="154"/>
      <c r="I50" s="154"/>
      <c r="J50" s="157"/>
      <c r="K50" s="287"/>
      <c r="L50" s="315"/>
      <c r="M50" s="183"/>
      <c r="N50" s="183"/>
      <c r="O50" s="120" t="s">
        <v>268</v>
      </c>
      <c r="P50" s="132">
        <v>0</v>
      </c>
      <c r="Q50" s="137">
        <v>0</v>
      </c>
      <c r="R50" s="152"/>
      <c r="S50" s="125" t="s">
        <v>324</v>
      </c>
      <c r="T50" s="120" t="s">
        <v>303</v>
      </c>
      <c r="U50" s="147">
        <v>364391350</v>
      </c>
      <c r="V50" s="309"/>
      <c r="W50" s="262"/>
      <c r="X50" s="262"/>
      <c r="Y50" s="44"/>
      <c r="Z50" s="44"/>
      <c r="AA50" s="44"/>
      <c r="AB50" s="44"/>
      <c r="AC50" s="44"/>
      <c r="AD50" s="44"/>
      <c r="AE50" s="44"/>
      <c r="AF50" s="44"/>
      <c r="AG50" s="44"/>
      <c r="AH50" s="58"/>
      <c r="AI50" s="58"/>
      <c r="AJ50" s="58"/>
      <c r="AK50" s="47"/>
      <c r="AL50" s="47"/>
      <c r="AM50" s="47"/>
      <c r="AN50" s="47"/>
      <c r="AO50" s="47"/>
      <c r="AP50" s="47"/>
      <c r="AQ50" s="47"/>
    </row>
    <row r="51" spans="1:43" s="1" customFormat="1" ht="45.75" customHeight="1" x14ac:dyDescent="0.2">
      <c r="A51" s="183"/>
      <c r="B51" s="183"/>
      <c r="C51" s="154"/>
      <c r="D51" s="154"/>
      <c r="E51" s="168"/>
      <c r="F51" s="168"/>
      <c r="G51" s="154"/>
      <c r="H51" s="154"/>
      <c r="I51" s="154"/>
      <c r="J51" s="157"/>
      <c r="K51" s="287"/>
      <c r="L51" s="315"/>
      <c r="M51" s="183"/>
      <c r="N51" s="183"/>
      <c r="O51" s="120" t="s">
        <v>290</v>
      </c>
      <c r="P51" s="132">
        <v>0</v>
      </c>
      <c r="Q51" s="137">
        <v>0</v>
      </c>
      <c r="R51" s="152"/>
      <c r="S51" s="125" t="s">
        <v>323</v>
      </c>
      <c r="T51" s="120" t="s">
        <v>282</v>
      </c>
      <c r="U51" s="147">
        <v>65000000</v>
      </c>
      <c r="V51" s="309"/>
      <c r="W51" s="262"/>
      <c r="X51" s="262"/>
      <c r="Y51" s="44"/>
      <c r="Z51" s="44"/>
      <c r="AA51" s="44"/>
      <c r="AB51" s="44"/>
      <c r="AC51" s="44"/>
      <c r="AD51" s="44"/>
      <c r="AE51" s="44"/>
      <c r="AF51" s="44"/>
      <c r="AG51" s="44"/>
      <c r="AH51" s="58"/>
      <c r="AI51" s="58"/>
      <c r="AJ51" s="58"/>
      <c r="AK51" s="47"/>
      <c r="AL51" s="47"/>
      <c r="AM51" s="47"/>
      <c r="AN51" s="47"/>
      <c r="AO51" s="47"/>
      <c r="AP51" s="47"/>
      <c r="AQ51" s="47"/>
    </row>
    <row r="52" spans="1:43" s="1" customFormat="1" ht="53.25" customHeight="1" x14ac:dyDescent="0.2">
      <c r="A52" s="183"/>
      <c r="B52" s="183"/>
      <c r="C52" s="154"/>
      <c r="D52" s="154"/>
      <c r="E52" s="168"/>
      <c r="F52" s="168"/>
      <c r="G52" s="154"/>
      <c r="H52" s="154"/>
      <c r="I52" s="154"/>
      <c r="J52" s="157"/>
      <c r="K52" s="287"/>
      <c r="L52" s="315"/>
      <c r="M52" s="183"/>
      <c r="N52" s="183"/>
      <c r="O52" s="120" t="s">
        <v>256</v>
      </c>
      <c r="P52" s="132">
        <v>1</v>
      </c>
      <c r="Q52" s="137">
        <v>1</v>
      </c>
      <c r="R52" s="152"/>
      <c r="S52" s="125" t="s">
        <v>322</v>
      </c>
      <c r="T52" s="120" t="s">
        <v>282</v>
      </c>
      <c r="U52" s="147">
        <v>700000000</v>
      </c>
      <c r="V52" s="309"/>
      <c r="W52" s="262"/>
      <c r="X52" s="266"/>
      <c r="Y52" s="44"/>
      <c r="Z52" s="44"/>
      <c r="AA52" s="44"/>
      <c r="AB52" s="44"/>
      <c r="AC52" s="44"/>
      <c r="AD52" s="44"/>
      <c r="AE52" s="44"/>
      <c r="AF52" s="44"/>
      <c r="AG52" s="44"/>
      <c r="AH52" s="58"/>
      <c r="AI52" s="58"/>
      <c r="AJ52" s="58"/>
      <c r="AK52" s="47"/>
      <c r="AL52" s="47"/>
      <c r="AM52" s="47"/>
      <c r="AN52" s="47"/>
      <c r="AO52" s="47"/>
      <c r="AP52" s="47"/>
      <c r="AQ52" s="47"/>
    </row>
    <row r="53" spans="1:43" s="1" customFormat="1" ht="71.25" customHeight="1" x14ac:dyDescent="0.2">
      <c r="A53" s="183"/>
      <c r="B53" s="183"/>
      <c r="C53" s="154"/>
      <c r="D53" s="154"/>
      <c r="E53" s="168"/>
      <c r="F53" s="168"/>
      <c r="G53" s="154"/>
      <c r="H53" s="154"/>
      <c r="I53" s="154"/>
      <c r="J53" s="157"/>
      <c r="K53" s="287"/>
      <c r="L53" s="315"/>
      <c r="M53" s="183"/>
      <c r="N53" s="183"/>
      <c r="O53" s="120" t="s">
        <v>229</v>
      </c>
      <c r="P53" s="84">
        <v>0</v>
      </c>
      <c r="Q53" s="133">
        <v>1</v>
      </c>
      <c r="R53" s="152"/>
      <c r="S53" s="125" t="s">
        <v>327</v>
      </c>
      <c r="T53" s="120" t="s">
        <v>304</v>
      </c>
      <c r="U53" s="320">
        <v>20499848</v>
      </c>
      <c r="V53" s="309"/>
      <c r="W53" s="262"/>
      <c r="X53" s="266"/>
      <c r="Y53" s="44"/>
      <c r="Z53" s="44"/>
      <c r="AA53" s="44"/>
      <c r="AB53" s="44"/>
      <c r="AC53" s="44"/>
      <c r="AD53" s="44"/>
      <c r="AE53" s="44"/>
      <c r="AF53" s="44"/>
      <c r="AG53" s="44"/>
      <c r="AH53" s="58"/>
      <c r="AI53" s="58"/>
      <c r="AJ53" s="58"/>
      <c r="AK53" s="47"/>
      <c r="AL53" s="47"/>
      <c r="AM53" s="47"/>
      <c r="AN53" s="47"/>
      <c r="AO53" s="47"/>
      <c r="AP53" s="47"/>
      <c r="AQ53" s="47"/>
    </row>
    <row r="54" spans="1:43" s="1" customFormat="1" ht="69.75" customHeight="1" x14ac:dyDescent="0.2">
      <c r="A54" s="183"/>
      <c r="B54" s="183"/>
      <c r="C54" s="154"/>
      <c r="D54" s="154"/>
      <c r="E54" s="168"/>
      <c r="F54" s="168"/>
      <c r="G54" s="154"/>
      <c r="H54" s="154"/>
      <c r="I54" s="154"/>
      <c r="J54" s="157"/>
      <c r="K54" s="287"/>
      <c r="L54" s="315"/>
      <c r="M54" s="183"/>
      <c r="N54" s="183"/>
      <c r="O54" s="72" t="s">
        <v>213</v>
      </c>
      <c r="P54" s="132">
        <v>0</v>
      </c>
      <c r="Q54" s="133">
        <v>1</v>
      </c>
      <c r="R54" s="152"/>
      <c r="S54" s="125" t="s">
        <v>328</v>
      </c>
      <c r="T54" s="129" t="s">
        <v>260</v>
      </c>
      <c r="U54" s="144">
        <v>30000000</v>
      </c>
      <c r="V54" s="309"/>
      <c r="W54" s="262"/>
      <c r="X54" s="262"/>
      <c r="Y54" s="44"/>
      <c r="Z54" s="44"/>
      <c r="AA54" s="44"/>
      <c r="AB54" s="44"/>
      <c r="AC54" s="44"/>
      <c r="AD54" s="44"/>
      <c r="AE54" s="44"/>
      <c r="AF54" s="44"/>
      <c r="AG54" s="44"/>
      <c r="AH54" s="58"/>
      <c r="AI54" s="58"/>
      <c r="AJ54" s="58"/>
      <c r="AK54" s="47"/>
      <c r="AL54" s="47"/>
      <c r="AM54" s="47"/>
      <c r="AN54" s="47"/>
      <c r="AO54" s="47"/>
      <c r="AP54" s="47"/>
      <c r="AQ54" s="47"/>
    </row>
    <row r="55" spans="1:43" s="1" customFormat="1" ht="57" customHeight="1" x14ac:dyDescent="0.2">
      <c r="A55" s="183"/>
      <c r="B55" s="183"/>
      <c r="C55" s="154"/>
      <c r="D55" s="154"/>
      <c r="E55" s="168"/>
      <c r="F55" s="168"/>
      <c r="G55" s="154"/>
      <c r="H55" s="154"/>
      <c r="I55" s="154"/>
      <c r="J55" s="157"/>
      <c r="K55" s="287"/>
      <c r="L55" s="315"/>
      <c r="M55" s="183"/>
      <c r="N55" s="183"/>
      <c r="O55" s="139" t="s">
        <v>216</v>
      </c>
      <c r="P55" s="132">
        <v>1</v>
      </c>
      <c r="Q55" s="133">
        <v>1</v>
      </c>
      <c r="R55" s="152"/>
      <c r="S55" s="125" t="s">
        <v>346</v>
      </c>
      <c r="T55" s="120" t="s">
        <v>105</v>
      </c>
      <c r="U55" s="144">
        <v>8000000</v>
      </c>
      <c r="V55" s="309"/>
      <c r="W55" s="262"/>
      <c r="X55" s="262"/>
      <c r="Y55" s="44"/>
      <c r="Z55" s="44"/>
      <c r="AA55" s="44"/>
      <c r="AB55" s="44"/>
      <c r="AC55" s="44"/>
      <c r="AD55" s="44"/>
      <c r="AE55" s="44"/>
      <c r="AF55" s="44"/>
      <c r="AG55" s="44"/>
      <c r="AH55" s="58"/>
      <c r="AI55" s="58"/>
      <c r="AJ55" s="58"/>
      <c r="AK55" s="47"/>
      <c r="AL55" s="47"/>
      <c r="AM55" s="47"/>
      <c r="AN55" s="47"/>
      <c r="AO55" s="47"/>
      <c r="AP55" s="47"/>
      <c r="AQ55" s="47"/>
    </row>
    <row r="56" spans="1:43" s="1" customFormat="1" ht="57" customHeight="1" x14ac:dyDescent="0.2">
      <c r="A56" s="183"/>
      <c r="B56" s="183"/>
      <c r="C56" s="154"/>
      <c r="D56" s="154"/>
      <c r="E56" s="168"/>
      <c r="F56" s="168"/>
      <c r="G56" s="154"/>
      <c r="H56" s="154"/>
      <c r="I56" s="154"/>
      <c r="J56" s="157"/>
      <c r="K56" s="287"/>
      <c r="L56" s="315"/>
      <c r="M56" s="183"/>
      <c r="N56" s="183"/>
      <c r="O56" s="239" t="s">
        <v>217</v>
      </c>
      <c r="P56" s="188">
        <v>1</v>
      </c>
      <c r="Q56" s="189">
        <v>1</v>
      </c>
      <c r="R56" s="152"/>
      <c r="S56" s="245" t="s">
        <v>347</v>
      </c>
      <c r="T56" s="186" t="s">
        <v>105</v>
      </c>
      <c r="U56" s="144">
        <v>0</v>
      </c>
      <c r="V56" s="309"/>
      <c r="W56" s="262"/>
      <c r="X56" s="262"/>
      <c r="Y56" s="44"/>
      <c r="Z56" s="44"/>
      <c r="AA56" s="44"/>
      <c r="AB56" s="44"/>
      <c r="AC56" s="44"/>
      <c r="AD56" s="44"/>
      <c r="AE56" s="44"/>
      <c r="AF56" s="44"/>
      <c r="AG56" s="44"/>
      <c r="AH56" s="58"/>
      <c r="AI56" s="58"/>
      <c r="AJ56" s="58"/>
      <c r="AK56" s="47"/>
      <c r="AL56" s="47"/>
      <c r="AM56" s="47"/>
      <c r="AN56" s="47"/>
      <c r="AO56" s="47"/>
      <c r="AP56" s="47"/>
      <c r="AQ56" s="47"/>
    </row>
    <row r="57" spans="1:43" s="1" customFormat="1" ht="56.25" customHeight="1" x14ac:dyDescent="0.2">
      <c r="A57" s="183"/>
      <c r="B57" s="183"/>
      <c r="C57" s="154"/>
      <c r="D57" s="154"/>
      <c r="E57" s="168"/>
      <c r="F57" s="168"/>
      <c r="G57" s="154"/>
      <c r="H57" s="154"/>
      <c r="I57" s="154"/>
      <c r="J57" s="157"/>
      <c r="K57" s="287"/>
      <c r="L57" s="315"/>
      <c r="M57" s="183"/>
      <c r="N57" s="183"/>
      <c r="O57" s="187"/>
      <c r="P57" s="240"/>
      <c r="Q57" s="241"/>
      <c r="R57" s="152"/>
      <c r="S57" s="246"/>
      <c r="T57" s="187"/>
      <c r="U57" s="147">
        <v>0</v>
      </c>
      <c r="V57" s="309"/>
      <c r="W57" s="262"/>
      <c r="X57" s="262"/>
      <c r="Y57" s="44"/>
      <c r="Z57" s="44"/>
      <c r="AA57" s="44"/>
      <c r="AB57" s="44"/>
      <c r="AC57" s="44"/>
      <c r="AD57" s="44"/>
      <c r="AE57" s="44"/>
      <c r="AF57" s="44"/>
      <c r="AG57" s="44"/>
      <c r="AH57" s="58"/>
      <c r="AI57" s="58"/>
      <c r="AJ57" s="58"/>
      <c r="AK57" s="47"/>
      <c r="AL57" s="47"/>
      <c r="AM57" s="47"/>
      <c r="AN57" s="47"/>
      <c r="AO57" s="47"/>
      <c r="AP57" s="47"/>
      <c r="AQ57" s="47"/>
    </row>
    <row r="58" spans="1:43" s="1" customFormat="1" ht="57.75" customHeight="1" x14ac:dyDescent="0.2">
      <c r="A58" s="183"/>
      <c r="B58" s="183"/>
      <c r="C58" s="154"/>
      <c r="D58" s="154"/>
      <c r="E58" s="168"/>
      <c r="F58" s="168"/>
      <c r="G58" s="154"/>
      <c r="H58" s="154"/>
      <c r="I58" s="154"/>
      <c r="J58" s="157"/>
      <c r="K58" s="287"/>
      <c r="L58" s="315"/>
      <c r="M58" s="183"/>
      <c r="N58" s="183"/>
      <c r="O58" s="73" t="s">
        <v>218</v>
      </c>
      <c r="P58" s="119">
        <v>0</v>
      </c>
      <c r="Q58" s="135">
        <v>1</v>
      </c>
      <c r="R58" s="152"/>
      <c r="S58" s="125" t="s">
        <v>347</v>
      </c>
      <c r="T58" s="120" t="s">
        <v>105</v>
      </c>
      <c r="U58" s="147">
        <f>70000000-8100000</f>
        <v>61900000</v>
      </c>
      <c r="V58" s="309"/>
      <c r="W58" s="262"/>
      <c r="X58" s="262"/>
      <c r="Y58" s="44"/>
      <c r="Z58" s="44"/>
      <c r="AA58" s="44"/>
      <c r="AB58" s="44"/>
      <c r="AC58" s="44"/>
      <c r="AD58" s="44"/>
      <c r="AE58" s="44"/>
      <c r="AF58" s="44"/>
      <c r="AG58" s="44"/>
      <c r="AH58" s="58"/>
      <c r="AI58" s="58"/>
      <c r="AJ58" s="58"/>
      <c r="AK58" s="47"/>
      <c r="AL58" s="47"/>
      <c r="AM58" s="47"/>
      <c r="AN58" s="47"/>
      <c r="AO58" s="47"/>
      <c r="AP58" s="47"/>
      <c r="AQ58" s="47"/>
    </row>
    <row r="59" spans="1:43" s="1" customFormat="1" ht="57.75" customHeight="1" x14ac:dyDescent="0.2">
      <c r="A59" s="183"/>
      <c r="B59" s="183"/>
      <c r="C59" s="154"/>
      <c r="D59" s="154"/>
      <c r="E59" s="168"/>
      <c r="F59" s="168"/>
      <c r="G59" s="154"/>
      <c r="H59" s="154"/>
      <c r="I59" s="154"/>
      <c r="J59" s="157"/>
      <c r="K59" s="287"/>
      <c r="L59" s="315"/>
      <c r="M59" s="183"/>
      <c r="N59" s="183"/>
      <c r="O59" s="72" t="s">
        <v>302</v>
      </c>
      <c r="P59" s="132">
        <v>1</v>
      </c>
      <c r="Q59" s="133">
        <v>1</v>
      </c>
      <c r="R59" s="152"/>
      <c r="S59" s="125" t="s">
        <v>345</v>
      </c>
      <c r="T59" s="120" t="s">
        <v>105</v>
      </c>
      <c r="U59" s="147">
        <v>5100000</v>
      </c>
      <c r="V59" s="309"/>
      <c r="W59" s="262"/>
      <c r="X59" s="266"/>
      <c r="Y59" s="44"/>
      <c r="Z59" s="48"/>
      <c r="AA59" s="44"/>
      <c r="AB59" s="44"/>
      <c r="AC59" s="44"/>
      <c r="AD59" s="44"/>
      <c r="AE59" s="44"/>
      <c r="AF59" s="44"/>
      <c r="AG59" s="44"/>
      <c r="AH59" s="58"/>
      <c r="AI59" s="58"/>
      <c r="AJ59" s="58"/>
      <c r="AK59" s="47"/>
      <c r="AL59" s="47"/>
      <c r="AM59" s="47"/>
      <c r="AN59" s="47"/>
      <c r="AO59" s="47"/>
      <c r="AP59" s="47"/>
      <c r="AQ59" s="47"/>
    </row>
    <row r="60" spans="1:43" s="1" customFormat="1" ht="59.25" customHeight="1" x14ac:dyDescent="0.2">
      <c r="A60" s="184"/>
      <c r="B60" s="184"/>
      <c r="C60" s="154"/>
      <c r="D60" s="154"/>
      <c r="E60" s="169"/>
      <c r="F60" s="169"/>
      <c r="G60" s="154"/>
      <c r="H60" s="154"/>
      <c r="I60" s="154"/>
      <c r="J60" s="157"/>
      <c r="K60" s="287"/>
      <c r="L60" s="321"/>
      <c r="M60" s="184"/>
      <c r="N60" s="184"/>
      <c r="O60" s="73" t="s">
        <v>219</v>
      </c>
      <c r="P60" s="119">
        <v>1</v>
      </c>
      <c r="Q60" s="135">
        <v>1</v>
      </c>
      <c r="R60" s="152"/>
      <c r="S60" s="125" t="s">
        <v>348</v>
      </c>
      <c r="T60" s="120" t="s">
        <v>260</v>
      </c>
      <c r="U60" s="147">
        <v>5000000</v>
      </c>
      <c r="V60" s="309"/>
      <c r="W60" s="262"/>
      <c r="X60" s="266">
        <f>480000000+140000000+1080215462+140000000+2182845499+1817154231+300000000+20000000000+161754501+364391350+65000000+700000000+20499848+30000000+8000000+24000000+30000000+5000000+8000000+5000000</f>
        <v>27561860891</v>
      </c>
      <c r="Y60" s="44"/>
      <c r="Z60" s="48"/>
      <c r="AA60" s="44"/>
      <c r="AB60" s="44"/>
      <c r="AC60" s="44"/>
      <c r="AD60" s="44"/>
      <c r="AE60" s="44"/>
      <c r="AF60" s="44"/>
      <c r="AG60" s="44"/>
      <c r="AH60" s="58"/>
      <c r="AI60" s="58"/>
      <c r="AJ60" s="58"/>
      <c r="AK60" s="47"/>
      <c r="AL60" s="47"/>
      <c r="AM60" s="47"/>
      <c r="AN60" s="47"/>
      <c r="AO60" s="47"/>
      <c r="AP60" s="47"/>
      <c r="AQ60" s="47"/>
    </row>
    <row r="61" spans="1:43" s="1" customFormat="1" ht="38.25" customHeight="1" x14ac:dyDescent="0.2">
      <c r="A61" s="171" t="s">
        <v>67</v>
      </c>
      <c r="B61" s="172" t="s">
        <v>37</v>
      </c>
      <c r="C61" s="154" t="s">
        <v>48</v>
      </c>
      <c r="D61" s="154" t="s">
        <v>39</v>
      </c>
      <c r="E61" s="176">
        <v>1</v>
      </c>
      <c r="F61" s="166" t="s">
        <v>106</v>
      </c>
      <c r="G61" s="154" t="s">
        <v>40</v>
      </c>
      <c r="H61" s="154" t="s">
        <v>107</v>
      </c>
      <c r="I61" s="154" t="s">
        <v>108</v>
      </c>
      <c r="J61" s="157">
        <v>1</v>
      </c>
      <c r="K61" s="287">
        <v>1</v>
      </c>
      <c r="L61" s="310">
        <v>2020630010112</v>
      </c>
      <c r="M61" s="154" t="s">
        <v>200</v>
      </c>
      <c r="N61" s="154" t="s">
        <v>201</v>
      </c>
      <c r="O61" s="154" t="s">
        <v>109</v>
      </c>
      <c r="P61" s="157">
        <v>0</v>
      </c>
      <c r="Q61" s="157">
        <v>10</v>
      </c>
      <c r="R61" s="154" t="s">
        <v>107</v>
      </c>
      <c r="S61" s="125" t="s">
        <v>329</v>
      </c>
      <c r="T61" s="120" t="s">
        <v>260</v>
      </c>
      <c r="U61" s="126">
        <v>90000000</v>
      </c>
      <c r="V61" s="322" t="s">
        <v>47</v>
      </c>
      <c r="W61" s="262"/>
      <c r="X61" s="267">
        <f>-25987241-64012759</f>
        <v>-90000000</v>
      </c>
      <c r="Y61" s="44"/>
      <c r="Z61" s="44"/>
      <c r="AA61" s="44"/>
      <c r="AB61" s="44"/>
      <c r="AC61" s="44"/>
      <c r="AD61" s="44"/>
      <c r="AE61" s="44"/>
      <c r="AF61" s="44"/>
      <c r="AG61" s="44"/>
      <c r="AH61" s="58"/>
      <c r="AI61" s="58"/>
      <c r="AJ61" s="58"/>
      <c r="AK61" s="47"/>
      <c r="AL61" s="47"/>
      <c r="AM61" s="47"/>
      <c r="AN61" s="47"/>
      <c r="AO61" s="47"/>
      <c r="AP61" s="47"/>
      <c r="AQ61" s="47"/>
    </row>
    <row r="62" spans="1:43" s="1" customFormat="1" ht="41.25" customHeight="1" x14ac:dyDescent="0.2">
      <c r="A62" s="171"/>
      <c r="B62" s="172"/>
      <c r="C62" s="154"/>
      <c r="D62" s="154"/>
      <c r="E62" s="177"/>
      <c r="F62" s="169"/>
      <c r="G62" s="154"/>
      <c r="H62" s="154"/>
      <c r="I62" s="154"/>
      <c r="J62" s="157"/>
      <c r="K62" s="287"/>
      <c r="L62" s="310"/>
      <c r="M62" s="154"/>
      <c r="N62" s="154"/>
      <c r="O62" s="154"/>
      <c r="P62" s="157"/>
      <c r="Q62" s="157"/>
      <c r="R62" s="154"/>
      <c r="S62" s="126" t="s">
        <v>330</v>
      </c>
      <c r="T62" s="128" t="s">
        <v>105</v>
      </c>
      <c r="U62" s="145">
        <v>45000000</v>
      </c>
      <c r="V62" s="322"/>
      <c r="W62" s="262"/>
      <c r="X62" s="267">
        <f>-45000000</f>
        <v>-45000000</v>
      </c>
      <c r="Y62" s="44"/>
      <c r="Z62" s="44"/>
      <c r="AA62" s="44"/>
      <c r="AB62" s="44"/>
      <c r="AC62" s="44"/>
      <c r="AD62" s="44"/>
      <c r="AE62" s="44"/>
      <c r="AF62" s="44"/>
      <c r="AG62" s="44"/>
      <c r="AH62" s="58"/>
      <c r="AI62" s="58"/>
      <c r="AJ62" s="58"/>
      <c r="AK62" s="47"/>
      <c r="AL62" s="47"/>
      <c r="AM62" s="47"/>
      <c r="AN62" s="47"/>
      <c r="AO62" s="47"/>
      <c r="AP62" s="47"/>
      <c r="AQ62" s="47"/>
    </row>
    <row r="63" spans="1:43" s="1" customFormat="1" ht="38.25" customHeight="1" x14ac:dyDescent="0.2">
      <c r="A63" s="185" t="s">
        <v>67</v>
      </c>
      <c r="B63" s="175" t="s">
        <v>59</v>
      </c>
      <c r="C63" s="70" t="s">
        <v>60</v>
      </c>
      <c r="D63" s="70" t="s">
        <v>61</v>
      </c>
      <c r="E63" s="78">
        <v>0</v>
      </c>
      <c r="F63" s="78">
        <v>1</v>
      </c>
      <c r="G63" s="102" t="s">
        <v>62</v>
      </c>
      <c r="H63" s="107" t="s">
        <v>110</v>
      </c>
      <c r="I63" s="107" t="s">
        <v>110</v>
      </c>
      <c r="J63" s="78">
        <v>0</v>
      </c>
      <c r="K63" s="285">
        <v>1</v>
      </c>
      <c r="L63" s="306">
        <v>2020630010114</v>
      </c>
      <c r="M63" s="155" t="s">
        <v>111</v>
      </c>
      <c r="N63" s="155" t="s">
        <v>112</v>
      </c>
      <c r="O63" s="127" t="s">
        <v>113</v>
      </c>
      <c r="P63" s="133">
        <v>0</v>
      </c>
      <c r="Q63" s="133">
        <v>0</v>
      </c>
      <c r="R63" s="121" t="s">
        <v>110</v>
      </c>
      <c r="S63" s="57" t="s">
        <v>339</v>
      </c>
      <c r="T63" s="127" t="s">
        <v>220</v>
      </c>
      <c r="U63" s="145">
        <v>0</v>
      </c>
      <c r="V63" s="307" t="s">
        <v>47</v>
      </c>
      <c r="W63" s="260"/>
      <c r="X63" s="260"/>
      <c r="Y63" s="44"/>
      <c r="Z63" s="44"/>
      <c r="AA63" s="48"/>
      <c r="AB63" s="44"/>
      <c r="AC63" s="44"/>
      <c r="AD63" s="44"/>
      <c r="AE63" s="44"/>
      <c r="AF63" s="44"/>
      <c r="AG63" s="44"/>
      <c r="AH63" s="58"/>
      <c r="AI63" s="58"/>
      <c r="AJ63" s="58"/>
      <c r="AK63" s="47"/>
      <c r="AL63" s="47"/>
      <c r="AM63" s="47"/>
      <c r="AN63" s="47"/>
      <c r="AO63" s="47"/>
      <c r="AP63" s="47"/>
      <c r="AQ63" s="47"/>
    </row>
    <row r="64" spans="1:43" s="1" customFormat="1" ht="59.25" customHeight="1" x14ac:dyDescent="0.2">
      <c r="A64" s="154"/>
      <c r="B64" s="154"/>
      <c r="C64" s="70" t="s">
        <v>60</v>
      </c>
      <c r="D64" s="70" t="s">
        <v>61</v>
      </c>
      <c r="E64" s="78">
        <v>0</v>
      </c>
      <c r="F64" s="78">
        <v>1</v>
      </c>
      <c r="G64" s="111" t="s">
        <v>62</v>
      </c>
      <c r="H64" s="107" t="s">
        <v>114</v>
      </c>
      <c r="I64" s="103" t="s">
        <v>114</v>
      </c>
      <c r="J64" s="78">
        <v>0</v>
      </c>
      <c r="K64" s="285">
        <v>1</v>
      </c>
      <c r="L64" s="306"/>
      <c r="M64" s="173"/>
      <c r="N64" s="173"/>
      <c r="O64" s="127" t="s">
        <v>293</v>
      </c>
      <c r="P64" s="133">
        <v>0</v>
      </c>
      <c r="Q64" s="133">
        <v>1</v>
      </c>
      <c r="R64" s="121" t="s">
        <v>114</v>
      </c>
      <c r="S64" s="57" t="s">
        <v>66</v>
      </c>
      <c r="T64" s="128" t="s">
        <v>66</v>
      </c>
      <c r="U64" s="145">
        <f>6000000000-6000000000</f>
        <v>0</v>
      </c>
      <c r="V64" s="307"/>
      <c r="W64" s="260"/>
      <c r="X64" s="260">
        <f>6000000000</f>
        <v>6000000000</v>
      </c>
      <c r="Y64" s="44"/>
      <c r="Z64" s="44"/>
      <c r="AA64" s="44"/>
      <c r="AB64" s="44"/>
      <c r="AC64" s="44"/>
      <c r="AD64" s="44"/>
      <c r="AE64" s="44"/>
      <c r="AF64" s="44"/>
      <c r="AG64" s="44"/>
      <c r="AH64" s="58"/>
      <c r="AI64" s="58"/>
      <c r="AJ64" s="58"/>
      <c r="AK64" s="47"/>
      <c r="AL64" s="47"/>
      <c r="AM64" s="47"/>
      <c r="AN64" s="47"/>
      <c r="AO64" s="47"/>
      <c r="AP64" s="47"/>
      <c r="AQ64" s="47"/>
    </row>
    <row r="65" spans="1:43" s="1" customFormat="1" ht="56.25" customHeight="1" x14ac:dyDescent="0.2">
      <c r="A65" s="231" t="s">
        <v>67</v>
      </c>
      <c r="B65" s="232" t="s">
        <v>115</v>
      </c>
      <c r="C65" s="233" t="s">
        <v>116</v>
      </c>
      <c r="D65" s="75" t="s">
        <v>117</v>
      </c>
      <c r="E65" s="79">
        <v>0</v>
      </c>
      <c r="F65" s="79" t="s">
        <v>271</v>
      </c>
      <c r="G65" s="75" t="s">
        <v>118</v>
      </c>
      <c r="H65" s="75" t="s">
        <v>254</v>
      </c>
      <c r="I65" s="75" t="s">
        <v>254</v>
      </c>
      <c r="J65" s="79">
        <v>0</v>
      </c>
      <c r="K65" s="290" t="s">
        <v>271</v>
      </c>
      <c r="L65" s="306">
        <v>2020630010107</v>
      </c>
      <c r="M65" s="155" t="s">
        <v>233</v>
      </c>
      <c r="N65" s="155" t="s">
        <v>234</v>
      </c>
      <c r="O65" s="127" t="s">
        <v>294</v>
      </c>
      <c r="P65" s="133">
        <v>0</v>
      </c>
      <c r="Q65" s="137" t="s">
        <v>66</v>
      </c>
      <c r="R65" s="165" t="s">
        <v>254</v>
      </c>
      <c r="S65" s="126" t="s">
        <v>66</v>
      </c>
      <c r="T65" s="127" t="s">
        <v>66</v>
      </c>
      <c r="U65" s="145"/>
      <c r="V65" s="307" t="s">
        <v>47</v>
      </c>
      <c r="W65" s="260"/>
      <c r="X65" s="261"/>
      <c r="Y65" s="44"/>
      <c r="Z65" s="44"/>
      <c r="AA65" s="44"/>
      <c r="AB65" s="44"/>
      <c r="AC65" s="44"/>
      <c r="AD65" s="44"/>
      <c r="AE65" s="44"/>
      <c r="AF65" s="44"/>
      <c r="AG65" s="44"/>
      <c r="AH65" s="58"/>
      <c r="AI65" s="58"/>
      <c r="AJ65" s="58"/>
      <c r="AK65" s="47"/>
      <c r="AL65" s="47"/>
      <c r="AM65" s="47"/>
      <c r="AN65" s="47"/>
      <c r="AO65" s="47"/>
      <c r="AP65" s="47"/>
      <c r="AQ65" s="47"/>
    </row>
    <row r="66" spans="1:43" s="1" customFormat="1" ht="39.75" customHeight="1" x14ac:dyDescent="0.2">
      <c r="A66" s="154"/>
      <c r="B66" s="154"/>
      <c r="C66" s="152"/>
      <c r="D66" s="165" t="s">
        <v>117</v>
      </c>
      <c r="E66" s="166">
        <v>0</v>
      </c>
      <c r="F66" s="166" t="s">
        <v>191</v>
      </c>
      <c r="G66" s="165" t="s">
        <v>118</v>
      </c>
      <c r="H66" s="162" t="s">
        <v>192</v>
      </c>
      <c r="I66" s="165" t="s">
        <v>192</v>
      </c>
      <c r="J66" s="170">
        <v>0</v>
      </c>
      <c r="K66" s="286" t="s">
        <v>191</v>
      </c>
      <c r="L66" s="310"/>
      <c r="M66" s="155"/>
      <c r="N66" s="155"/>
      <c r="O66" s="154" t="s">
        <v>190</v>
      </c>
      <c r="P66" s="160">
        <v>0</v>
      </c>
      <c r="Q66" s="160" t="s">
        <v>262</v>
      </c>
      <c r="R66" s="165"/>
      <c r="S66" s="125" t="s">
        <v>331</v>
      </c>
      <c r="T66" s="120" t="s">
        <v>210</v>
      </c>
      <c r="U66" s="56">
        <f>802122513</f>
        <v>802122513</v>
      </c>
      <c r="V66" s="309"/>
      <c r="W66" s="262"/>
      <c r="X66" s="262"/>
      <c r="Y66" s="44"/>
      <c r="Z66" s="44"/>
      <c r="AA66" s="44"/>
      <c r="AB66" s="44"/>
      <c r="AC66" s="44"/>
      <c r="AD66" s="44"/>
      <c r="AE66" s="44"/>
      <c r="AF66" s="44"/>
      <c r="AG66" s="44"/>
      <c r="AH66" s="58"/>
      <c r="AI66" s="58"/>
      <c r="AJ66" s="58"/>
      <c r="AK66" s="47"/>
      <c r="AL66" s="47"/>
      <c r="AM66" s="47"/>
      <c r="AN66" s="47"/>
      <c r="AO66" s="47"/>
      <c r="AP66" s="47"/>
      <c r="AQ66" s="47"/>
    </row>
    <row r="67" spans="1:43" s="1" customFormat="1" ht="44.25" customHeight="1" x14ac:dyDescent="0.2">
      <c r="A67" s="154"/>
      <c r="B67" s="154"/>
      <c r="C67" s="152"/>
      <c r="D67" s="154"/>
      <c r="E67" s="168"/>
      <c r="F67" s="168"/>
      <c r="G67" s="165"/>
      <c r="H67" s="162"/>
      <c r="I67" s="165"/>
      <c r="J67" s="170"/>
      <c r="K67" s="286"/>
      <c r="L67" s="310"/>
      <c r="M67" s="155"/>
      <c r="N67" s="155"/>
      <c r="O67" s="214"/>
      <c r="P67" s="160"/>
      <c r="Q67" s="160"/>
      <c r="R67" s="165"/>
      <c r="S67" s="125" t="s">
        <v>332</v>
      </c>
      <c r="T67" s="127" t="s">
        <v>220</v>
      </c>
      <c r="U67" s="56">
        <v>93064248.799999997</v>
      </c>
      <c r="V67" s="309"/>
      <c r="W67" s="262"/>
      <c r="X67" s="262"/>
      <c r="Y67" s="44"/>
      <c r="Z67" s="44"/>
      <c r="AA67" s="44"/>
      <c r="AB67" s="44"/>
      <c r="AC67" s="44"/>
      <c r="AD67" s="44"/>
      <c r="AE67" s="44"/>
      <c r="AF67" s="44"/>
      <c r="AG67" s="44"/>
      <c r="AH67" s="58"/>
      <c r="AI67" s="58"/>
      <c r="AJ67" s="58"/>
      <c r="AK67" s="47"/>
      <c r="AL67" s="47"/>
      <c r="AM67" s="47"/>
      <c r="AN67" s="47"/>
      <c r="AO67" s="47"/>
      <c r="AP67" s="47"/>
      <c r="AQ67" s="47"/>
    </row>
    <row r="68" spans="1:43" s="1" customFormat="1" ht="42" customHeight="1" x14ac:dyDescent="0.2">
      <c r="A68" s="154"/>
      <c r="B68" s="154"/>
      <c r="C68" s="152"/>
      <c r="D68" s="154"/>
      <c r="E68" s="168"/>
      <c r="F68" s="168"/>
      <c r="G68" s="165"/>
      <c r="H68" s="162"/>
      <c r="I68" s="165"/>
      <c r="J68" s="170"/>
      <c r="K68" s="286"/>
      <c r="L68" s="310"/>
      <c r="M68" s="155"/>
      <c r="N68" s="155"/>
      <c r="O68" s="214"/>
      <c r="P68" s="160"/>
      <c r="Q68" s="160"/>
      <c r="R68" s="165"/>
      <c r="S68" s="125" t="s">
        <v>333</v>
      </c>
      <c r="T68" s="120" t="s">
        <v>211</v>
      </c>
      <c r="U68" s="145">
        <v>400000000</v>
      </c>
      <c r="V68" s="309"/>
      <c r="W68" s="262"/>
      <c r="X68" s="262"/>
      <c r="Y68" s="44"/>
      <c r="Z68" s="44"/>
      <c r="AA68" s="44"/>
      <c r="AB68" s="44"/>
      <c r="AC68" s="44"/>
      <c r="AD68" s="44"/>
      <c r="AE68" s="44"/>
      <c r="AF68" s="44"/>
      <c r="AG68" s="44"/>
      <c r="AH68" s="58"/>
      <c r="AI68" s="58"/>
      <c r="AJ68" s="58"/>
      <c r="AK68" s="47"/>
      <c r="AL68" s="47"/>
      <c r="AM68" s="47"/>
      <c r="AN68" s="47"/>
      <c r="AO68" s="47"/>
      <c r="AP68" s="47"/>
      <c r="AQ68" s="47"/>
    </row>
    <row r="69" spans="1:43" s="1" customFormat="1" ht="72" customHeight="1" x14ac:dyDescent="0.2">
      <c r="A69" s="154"/>
      <c r="B69" s="154"/>
      <c r="C69" s="152"/>
      <c r="D69" s="154"/>
      <c r="E69" s="168"/>
      <c r="F69" s="168"/>
      <c r="G69" s="165"/>
      <c r="H69" s="162"/>
      <c r="I69" s="165"/>
      <c r="J69" s="170"/>
      <c r="K69" s="286"/>
      <c r="L69" s="310"/>
      <c r="M69" s="155"/>
      <c r="N69" s="155"/>
      <c r="O69" s="121" t="s">
        <v>119</v>
      </c>
      <c r="P69" s="133">
        <v>0</v>
      </c>
      <c r="Q69" s="133" t="s">
        <v>261</v>
      </c>
      <c r="R69" s="165"/>
      <c r="S69" s="125" t="s">
        <v>334</v>
      </c>
      <c r="T69" s="120" t="s">
        <v>195</v>
      </c>
      <c r="U69" s="145">
        <v>0</v>
      </c>
      <c r="V69" s="309"/>
      <c r="W69" s="262"/>
      <c r="X69" s="262"/>
      <c r="Y69" s="64"/>
      <c r="Z69" s="44"/>
      <c r="AA69" s="44"/>
      <c r="AB69" s="44"/>
      <c r="AC69" s="44"/>
      <c r="AD69" s="44"/>
      <c r="AE69" s="44"/>
      <c r="AF69" s="44"/>
      <c r="AG69" s="44"/>
      <c r="AH69" s="58"/>
      <c r="AI69" s="58"/>
      <c r="AJ69" s="58"/>
      <c r="AK69" s="47"/>
      <c r="AL69" s="47"/>
      <c r="AM69" s="47"/>
      <c r="AN69" s="47"/>
      <c r="AO69" s="47"/>
      <c r="AP69" s="47"/>
      <c r="AQ69" s="47"/>
    </row>
    <row r="70" spans="1:43" s="1" customFormat="1" ht="66.75" customHeight="1" x14ac:dyDescent="0.2">
      <c r="A70" s="154"/>
      <c r="B70" s="154"/>
      <c r="C70" s="152"/>
      <c r="D70" s="154"/>
      <c r="E70" s="169"/>
      <c r="F70" s="169"/>
      <c r="G70" s="154"/>
      <c r="H70" s="154"/>
      <c r="I70" s="154"/>
      <c r="J70" s="157"/>
      <c r="K70" s="287"/>
      <c r="L70" s="310"/>
      <c r="M70" s="155"/>
      <c r="N70" s="155"/>
      <c r="O70" s="121" t="s">
        <v>292</v>
      </c>
      <c r="P70" s="133">
        <v>0</v>
      </c>
      <c r="Q70" s="137" t="s">
        <v>279</v>
      </c>
      <c r="R70" s="121"/>
      <c r="S70" s="125" t="s">
        <v>349</v>
      </c>
      <c r="T70" s="120" t="s">
        <v>350</v>
      </c>
      <c r="U70" s="145">
        <f>2054809688.2-2054809688.2</f>
        <v>0</v>
      </c>
      <c r="V70" s="309"/>
      <c r="W70" s="262"/>
      <c r="X70" s="262"/>
      <c r="Y70" s="64"/>
      <c r="Z70" s="44"/>
      <c r="AA70" s="44"/>
      <c r="AB70" s="44"/>
      <c r="AC70" s="44"/>
      <c r="AD70" s="44"/>
      <c r="AE70" s="44"/>
      <c r="AF70" s="44"/>
      <c r="AG70" s="44"/>
      <c r="AH70" s="58"/>
      <c r="AI70" s="58"/>
      <c r="AJ70" s="58"/>
      <c r="AK70" s="47"/>
      <c r="AL70" s="47"/>
      <c r="AM70" s="47"/>
      <c r="AN70" s="47"/>
      <c r="AO70" s="47"/>
      <c r="AP70" s="47"/>
      <c r="AQ70" s="47"/>
    </row>
    <row r="71" spans="1:43" s="1" customFormat="1" ht="53.25" customHeight="1" x14ac:dyDescent="0.2">
      <c r="A71" s="154"/>
      <c r="B71" s="154"/>
      <c r="C71" s="152"/>
      <c r="D71" s="162" t="s">
        <v>117</v>
      </c>
      <c r="E71" s="178">
        <v>2</v>
      </c>
      <c r="F71" s="178" t="s">
        <v>235</v>
      </c>
      <c r="G71" s="162" t="s">
        <v>118</v>
      </c>
      <c r="H71" s="162" t="s">
        <v>236</v>
      </c>
      <c r="I71" s="162" t="s">
        <v>237</v>
      </c>
      <c r="J71" s="190">
        <v>2</v>
      </c>
      <c r="K71" s="289" t="s">
        <v>235</v>
      </c>
      <c r="L71" s="310"/>
      <c r="M71" s="155"/>
      <c r="N71" s="155"/>
      <c r="O71" s="155" t="s">
        <v>212</v>
      </c>
      <c r="P71" s="160">
        <v>1</v>
      </c>
      <c r="Q71" s="236">
        <v>1</v>
      </c>
      <c r="R71" s="162" t="s">
        <v>255</v>
      </c>
      <c r="S71" s="125" t="s">
        <v>349</v>
      </c>
      <c r="T71" s="120" t="s">
        <v>351</v>
      </c>
      <c r="U71" s="145">
        <f>93064248</f>
        <v>93064248</v>
      </c>
      <c r="V71" s="309"/>
      <c r="W71" s="262"/>
      <c r="X71" s="262"/>
      <c r="Y71" s="64"/>
      <c r="Z71" s="44"/>
      <c r="AA71" s="44"/>
      <c r="AB71" s="44"/>
      <c r="AC71" s="44"/>
      <c r="AD71" s="44"/>
      <c r="AE71" s="44"/>
      <c r="AF71" s="44"/>
      <c r="AG71" s="44"/>
      <c r="AH71" s="58"/>
      <c r="AI71" s="58"/>
      <c r="AJ71" s="58"/>
      <c r="AK71" s="47"/>
      <c r="AL71" s="47"/>
      <c r="AM71" s="47"/>
      <c r="AN71" s="47"/>
      <c r="AO71" s="47"/>
      <c r="AP71" s="47"/>
      <c r="AQ71" s="47"/>
    </row>
    <row r="72" spans="1:43" s="25" customFormat="1" ht="42" customHeight="1" x14ac:dyDescent="0.2">
      <c r="A72" s="154"/>
      <c r="B72" s="154"/>
      <c r="C72" s="187"/>
      <c r="D72" s="154"/>
      <c r="E72" s="169"/>
      <c r="F72" s="169"/>
      <c r="G72" s="154"/>
      <c r="H72" s="154"/>
      <c r="I72" s="154"/>
      <c r="J72" s="157"/>
      <c r="K72" s="287"/>
      <c r="L72" s="310"/>
      <c r="M72" s="155"/>
      <c r="N72" s="155"/>
      <c r="O72" s="154"/>
      <c r="P72" s="158"/>
      <c r="Q72" s="157"/>
      <c r="R72" s="154"/>
      <c r="S72" s="126" t="s">
        <v>332</v>
      </c>
      <c r="T72" s="127" t="s">
        <v>220</v>
      </c>
      <c r="U72" s="147">
        <v>19906935751.200001</v>
      </c>
      <c r="V72" s="309"/>
      <c r="W72" s="262"/>
      <c r="X72" s="262">
        <f>802122513+93064248.8+400000000+1654809689+493064248+19906935751.2</f>
        <v>23349996450</v>
      </c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6"/>
      <c r="AL72" s="46"/>
      <c r="AM72" s="46"/>
      <c r="AN72" s="46"/>
      <c r="AO72" s="46"/>
      <c r="AP72" s="46"/>
      <c r="AQ72" s="46"/>
    </row>
    <row r="73" spans="1:43" s="1" customFormat="1" ht="97.5" customHeight="1" x14ac:dyDescent="0.2">
      <c r="A73" s="104" t="s">
        <v>67</v>
      </c>
      <c r="B73" s="76" t="s">
        <v>120</v>
      </c>
      <c r="C73" s="70" t="s">
        <v>121</v>
      </c>
      <c r="D73" s="70" t="s">
        <v>122</v>
      </c>
      <c r="E73" s="78">
        <v>0</v>
      </c>
      <c r="F73" s="78" t="s">
        <v>123</v>
      </c>
      <c r="G73" s="102" t="s">
        <v>124</v>
      </c>
      <c r="H73" s="107" t="s">
        <v>125</v>
      </c>
      <c r="I73" s="74" t="s">
        <v>126</v>
      </c>
      <c r="J73" s="78">
        <v>0</v>
      </c>
      <c r="K73" s="285" t="s">
        <v>123</v>
      </c>
      <c r="L73" s="323">
        <v>2020630010115</v>
      </c>
      <c r="M73" s="127" t="s">
        <v>202</v>
      </c>
      <c r="N73" s="127" t="s">
        <v>203</v>
      </c>
      <c r="O73" s="124" t="s">
        <v>127</v>
      </c>
      <c r="P73" s="132">
        <v>0</v>
      </c>
      <c r="Q73" s="133">
        <v>1</v>
      </c>
      <c r="R73" s="120" t="s">
        <v>128</v>
      </c>
      <c r="S73" s="125" t="s">
        <v>335</v>
      </c>
      <c r="T73" s="129" t="s">
        <v>260</v>
      </c>
      <c r="U73" s="145">
        <v>70000000</v>
      </c>
      <c r="V73" s="312" t="s">
        <v>47</v>
      </c>
      <c r="W73" s="260"/>
      <c r="X73" s="260">
        <f>70000000</f>
        <v>70000000</v>
      </c>
      <c r="Y73" s="44"/>
      <c r="Z73" s="44"/>
      <c r="AA73" s="44"/>
      <c r="AB73" s="44"/>
      <c r="AC73" s="44"/>
      <c r="AD73" s="44"/>
      <c r="AE73" s="44"/>
      <c r="AF73" s="44"/>
      <c r="AG73" s="44"/>
      <c r="AH73" s="58"/>
      <c r="AI73" s="58"/>
      <c r="AJ73" s="58"/>
      <c r="AK73" s="47"/>
      <c r="AL73" s="47"/>
      <c r="AM73" s="47"/>
      <c r="AN73" s="47"/>
      <c r="AO73" s="47"/>
      <c r="AP73" s="47"/>
      <c r="AQ73" s="47"/>
    </row>
    <row r="74" spans="1:43" s="1" customFormat="1" ht="48" customHeight="1" x14ac:dyDescent="0.2">
      <c r="A74" s="185" t="s">
        <v>67</v>
      </c>
      <c r="B74" s="175" t="s">
        <v>51</v>
      </c>
      <c r="C74" s="165" t="s">
        <v>129</v>
      </c>
      <c r="D74" s="70" t="s">
        <v>53</v>
      </c>
      <c r="E74" s="78">
        <v>12</v>
      </c>
      <c r="F74" s="78" t="s">
        <v>242</v>
      </c>
      <c r="G74" s="105" t="s">
        <v>54</v>
      </c>
      <c r="H74" s="106" t="s">
        <v>243</v>
      </c>
      <c r="I74" s="107" t="s">
        <v>243</v>
      </c>
      <c r="J74" s="80">
        <v>12</v>
      </c>
      <c r="K74" s="291" t="s">
        <v>242</v>
      </c>
      <c r="L74" s="306">
        <v>2020630010173</v>
      </c>
      <c r="M74" s="161" t="s">
        <v>244</v>
      </c>
      <c r="N74" s="154" t="s">
        <v>245</v>
      </c>
      <c r="O74" s="186" t="s">
        <v>130</v>
      </c>
      <c r="P74" s="188">
        <v>0</v>
      </c>
      <c r="Q74" s="189">
        <v>12</v>
      </c>
      <c r="R74" s="151" t="s">
        <v>243</v>
      </c>
      <c r="S74" s="130" t="s">
        <v>336</v>
      </c>
      <c r="T74" s="120" t="s">
        <v>282</v>
      </c>
      <c r="U74" s="145">
        <v>200000000</v>
      </c>
      <c r="V74" s="307" t="s">
        <v>47</v>
      </c>
      <c r="W74" s="260"/>
      <c r="X74" s="261"/>
      <c r="Y74" s="44"/>
      <c r="Z74" s="44"/>
      <c r="AA74" s="44"/>
      <c r="AB74" s="44"/>
      <c r="AC74" s="44"/>
      <c r="AD74" s="44"/>
      <c r="AE74" s="44"/>
      <c r="AF74" s="44"/>
      <c r="AG74" s="44"/>
      <c r="AH74" s="58"/>
      <c r="AI74" s="58"/>
      <c r="AJ74" s="58"/>
      <c r="AK74" s="47"/>
      <c r="AL74" s="47"/>
      <c r="AM74" s="47"/>
      <c r="AN74" s="47"/>
      <c r="AO74" s="47"/>
      <c r="AP74" s="47"/>
      <c r="AQ74" s="47"/>
    </row>
    <row r="75" spans="1:43" s="1" customFormat="1" ht="48" customHeight="1" x14ac:dyDescent="0.2">
      <c r="A75" s="185"/>
      <c r="B75" s="175"/>
      <c r="C75" s="165"/>
      <c r="D75" s="115"/>
      <c r="E75" s="114"/>
      <c r="F75" s="114"/>
      <c r="G75" s="115"/>
      <c r="H75" s="117"/>
      <c r="I75" s="117"/>
      <c r="J75" s="116"/>
      <c r="K75" s="291"/>
      <c r="L75" s="306"/>
      <c r="M75" s="161"/>
      <c r="N75" s="154"/>
      <c r="O75" s="184"/>
      <c r="P75" s="169"/>
      <c r="Q75" s="169"/>
      <c r="R75" s="184"/>
      <c r="S75" s="142"/>
      <c r="T75" s="136"/>
      <c r="U75" s="145">
        <v>0</v>
      </c>
      <c r="V75" s="307"/>
      <c r="W75" s="260"/>
      <c r="X75" s="261"/>
      <c r="Y75" s="44"/>
      <c r="Z75" s="44"/>
      <c r="AA75" s="44"/>
      <c r="AB75" s="44"/>
      <c r="AC75" s="44"/>
      <c r="AD75" s="44"/>
      <c r="AE75" s="44"/>
      <c r="AF75" s="44"/>
      <c r="AG75" s="44"/>
      <c r="AH75" s="58"/>
      <c r="AI75" s="58"/>
      <c r="AJ75" s="58"/>
      <c r="AK75" s="47"/>
      <c r="AL75" s="47"/>
      <c r="AM75" s="47"/>
      <c r="AN75" s="47"/>
      <c r="AO75" s="47"/>
      <c r="AP75" s="47"/>
      <c r="AQ75" s="47"/>
    </row>
    <row r="76" spans="1:43" s="1" customFormat="1" ht="58.5" customHeight="1" x14ac:dyDescent="0.2">
      <c r="A76" s="154"/>
      <c r="B76" s="154"/>
      <c r="C76" s="154"/>
      <c r="D76" s="165" t="s">
        <v>53</v>
      </c>
      <c r="E76" s="181">
        <v>0</v>
      </c>
      <c r="F76" s="166" t="s">
        <v>132</v>
      </c>
      <c r="G76" s="165" t="s">
        <v>54</v>
      </c>
      <c r="H76" s="162" t="s">
        <v>133</v>
      </c>
      <c r="I76" s="165" t="s">
        <v>134</v>
      </c>
      <c r="J76" s="170">
        <v>0</v>
      </c>
      <c r="K76" s="286" t="s">
        <v>132</v>
      </c>
      <c r="L76" s="310"/>
      <c r="M76" s="154"/>
      <c r="N76" s="154"/>
      <c r="O76" s="154" t="s">
        <v>295</v>
      </c>
      <c r="P76" s="159">
        <v>0</v>
      </c>
      <c r="Q76" s="163">
        <v>8</v>
      </c>
      <c r="R76" s="165" t="s">
        <v>133</v>
      </c>
      <c r="S76" s="125" t="s">
        <v>337</v>
      </c>
      <c r="T76" s="129" t="s">
        <v>260</v>
      </c>
      <c r="U76" s="145">
        <f>305000000-50000000-75000000-50000000</f>
        <v>130000000</v>
      </c>
      <c r="V76" s="307"/>
      <c r="W76" s="261"/>
      <c r="X76" s="261"/>
      <c r="Y76" s="44"/>
      <c r="Z76" s="44"/>
      <c r="AA76" s="44"/>
      <c r="AB76" s="44"/>
      <c r="AC76" s="44"/>
      <c r="AD76" s="44"/>
      <c r="AE76" s="44"/>
      <c r="AF76" s="44"/>
      <c r="AG76" s="44"/>
      <c r="AH76" s="58"/>
      <c r="AI76" s="58"/>
      <c r="AJ76" s="58"/>
      <c r="AK76" s="47"/>
      <c r="AL76" s="47"/>
      <c r="AM76" s="47"/>
      <c r="AN76" s="47"/>
      <c r="AO76" s="47"/>
      <c r="AP76" s="47"/>
      <c r="AQ76" s="47"/>
    </row>
    <row r="77" spans="1:43" s="1" customFormat="1" ht="39.75" customHeight="1" x14ac:dyDescent="0.2">
      <c r="A77" s="154"/>
      <c r="B77" s="154"/>
      <c r="C77" s="154"/>
      <c r="D77" s="165"/>
      <c r="E77" s="168"/>
      <c r="F77" s="168"/>
      <c r="G77" s="165"/>
      <c r="H77" s="162"/>
      <c r="I77" s="165"/>
      <c r="J77" s="170"/>
      <c r="K77" s="286"/>
      <c r="L77" s="310"/>
      <c r="M77" s="154"/>
      <c r="N77" s="154"/>
      <c r="O77" s="154"/>
      <c r="P77" s="157"/>
      <c r="Q77" s="157"/>
      <c r="R77" s="165"/>
      <c r="S77" s="125" t="s">
        <v>336</v>
      </c>
      <c r="T77" s="120" t="s">
        <v>282</v>
      </c>
      <c r="U77" s="145">
        <v>220000000</v>
      </c>
      <c r="V77" s="307"/>
      <c r="W77" s="261"/>
      <c r="X77" s="261"/>
      <c r="Y77" s="44"/>
      <c r="Z77" s="44"/>
      <c r="AA77" s="44"/>
      <c r="AB77" s="44"/>
      <c r="AC77" s="44"/>
      <c r="AD77" s="44"/>
      <c r="AE77" s="44"/>
      <c r="AF77" s="44"/>
      <c r="AG77" s="44"/>
      <c r="AH77" s="58"/>
      <c r="AI77" s="58"/>
      <c r="AJ77" s="58"/>
      <c r="AK77" s="47"/>
      <c r="AL77" s="47"/>
      <c r="AM77" s="47"/>
      <c r="AN77" s="47"/>
      <c r="AO77" s="47"/>
      <c r="AP77" s="47"/>
      <c r="AQ77" s="47"/>
    </row>
    <row r="78" spans="1:43" s="1" customFormat="1" ht="50.25" customHeight="1" x14ac:dyDescent="0.2">
      <c r="A78" s="154"/>
      <c r="B78" s="154"/>
      <c r="C78" s="154"/>
      <c r="D78" s="165"/>
      <c r="E78" s="168"/>
      <c r="F78" s="168"/>
      <c r="G78" s="165"/>
      <c r="H78" s="162"/>
      <c r="I78" s="165"/>
      <c r="J78" s="170"/>
      <c r="K78" s="286"/>
      <c r="L78" s="310"/>
      <c r="M78" s="154"/>
      <c r="N78" s="154"/>
      <c r="O78" s="120" t="s">
        <v>300</v>
      </c>
      <c r="P78" s="123">
        <v>0</v>
      </c>
      <c r="Q78" s="123">
        <v>5</v>
      </c>
      <c r="R78" s="165"/>
      <c r="S78" s="125" t="s">
        <v>364</v>
      </c>
      <c r="T78" s="120" t="s">
        <v>282</v>
      </c>
      <c r="U78" s="145">
        <v>155000000</v>
      </c>
      <c r="V78" s="307"/>
      <c r="W78" s="261"/>
      <c r="X78" s="261"/>
      <c r="Y78" s="44"/>
      <c r="Z78" s="44"/>
      <c r="AA78" s="44"/>
      <c r="AB78" s="44"/>
      <c r="AC78" s="44"/>
      <c r="AD78" s="44"/>
      <c r="AE78" s="44"/>
      <c r="AF78" s="44"/>
      <c r="AG78" s="44"/>
      <c r="AH78" s="58"/>
      <c r="AI78" s="58"/>
      <c r="AJ78" s="58"/>
      <c r="AK78" s="47"/>
      <c r="AL78" s="47"/>
      <c r="AM78" s="47"/>
      <c r="AN78" s="47"/>
      <c r="AO78" s="47"/>
      <c r="AP78" s="47"/>
      <c r="AQ78" s="47"/>
    </row>
    <row r="79" spans="1:43" s="1" customFormat="1" ht="72.75" customHeight="1" x14ac:dyDescent="0.2">
      <c r="A79" s="154"/>
      <c r="B79" s="154"/>
      <c r="C79" s="154"/>
      <c r="D79" s="165"/>
      <c r="E79" s="168"/>
      <c r="F79" s="168"/>
      <c r="G79" s="165"/>
      <c r="H79" s="162"/>
      <c r="I79" s="165"/>
      <c r="J79" s="170"/>
      <c r="K79" s="286"/>
      <c r="L79" s="310"/>
      <c r="M79" s="154"/>
      <c r="N79" s="154"/>
      <c r="O79" s="139" t="s">
        <v>214</v>
      </c>
      <c r="P79" s="132">
        <v>0</v>
      </c>
      <c r="Q79" s="133">
        <v>1</v>
      </c>
      <c r="R79" s="165"/>
      <c r="S79" s="125" t="s">
        <v>353</v>
      </c>
      <c r="T79" s="120" t="s">
        <v>286</v>
      </c>
      <c r="U79" s="145">
        <v>50000000</v>
      </c>
      <c r="V79" s="307"/>
      <c r="W79" s="261"/>
      <c r="X79" s="261"/>
      <c r="Y79" s="48"/>
      <c r="Z79" s="44"/>
      <c r="AA79" s="44"/>
      <c r="AB79" s="44"/>
      <c r="AC79" s="44"/>
      <c r="AD79" s="44"/>
      <c r="AE79" s="44"/>
      <c r="AF79" s="44"/>
      <c r="AG79" s="44"/>
      <c r="AH79" s="58"/>
      <c r="AI79" s="58"/>
      <c r="AJ79" s="58"/>
      <c r="AK79" s="47"/>
      <c r="AL79" s="47"/>
      <c r="AM79" s="47"/>
      <c r="AN79" s="47"/>
      <c r="AO79" s="47"/>
      <c r="AP79" s="47"/>
      <c r="AQ79" s="47"/>
    </row>
    <row r="80" spans="1:43" s="1" customFormat="1" ht="132" customHeight="1" x14ac:dyDescent="0.2">
      <c r="A80" s="154"/>
      <c r="B80" s="154"/>
      <c r="C80" s="154"/>
      <c r="D80" s="165"/>
      <c r="E80" s="168"/>
      <c r="F80" s="168"/>
      <c r="G80" s="165"/>
      <c r="H80" s="162"/>
      <c r="I80" s="165"/>
      <c r="J80" s="170"/>
      <c r="K80" s="286"/>
      <c r="L80" s="310"/>
      <c r="M80" s="154"/>
      <c r="N80" s="154"/>
      <c r="O80" s="120" t="s">
        <v>289</v>
      </c>
      <c r="P80" s="132">
        <v>0</v>
      </c>
      <c r="Q80" s="137">
        <v>4</v>
      </c>
      <c r="R80" s="165"/>
      <c r="S80" s="125" t="s">
        <v>338</v>
      </c>
      <c r="T80" s="120" t="s">
        <v>286</v>
      </c>
      <c r="U80" s="145">
        <f>3200000*6+3500000*6+3000000*6+2800000*6</f>
        <v>75000000</v>
      </c>
      <c r="V80" s="307"/>
      <c r="W80" s="260"/>
      <c r="X80" s="261"/>
      <c r="Y80" s="44"/>
      <c r="Z80" s="44"/>
      <c r="AA80" s="44"/>
      <c r="AB80" s="44"/>
      <c r="AC80" s="44"/>
      <c r="AD80" s="44"/>
      <c r="AE80" s="44"/>
      <c r="AF80" s="44"/>
      <c r="AG80" s="44"/>
      <c r="AH80" s="58"/>
      <c r="AI80" s="58"/>
      <c r="AJ80" s="58"/>
      <c r="AK80" s="47"/>
      <c r="AL80" s="47"/>
      <c r="AM80" s="47"/>
      <c r="AN80" s="47"/>
      <c r="AO80" s="47"/>
      <c r="AP80" s="47"/>
      <c r="AQ80" s="47"/>
    </row>
    <row r="81" spans="1:43" s="1" customFormat="1" ht="72" customHeight="1" x14ac:dyDescent="0.2">
      <c r="A81" s="154"/>
      <c r="B81" s="154"/>
      <c r="C81" s="154"/>
      <c r="D81" s="154"/>
      <c r="E81" s="169"/>
      <c r="F81" s="169"/>
      <c r="G81" s="154"/>
      <c r="H81" s="154"/>
      <c r="I81" s="154"/>
      <c r="J81" s="157"/>
      <c r="K81" s="287"/>
      <c r="L81" s="310"/>
      <c r="M81" s="154"/>
      <c r="N81" s="154"/>
      <c r="O81" s="120" t="s">
        <v>258</v>
      </c>
      <c r="P81" s="132">
        <v>1</v>
      </c>
      <c r="Q81" s="137">
        <v>1</v>
      </c>
      <c r="R81" s="154"/>
      <c r="S81" s="125" t="s">
        <v>338</v>
      </c>
      <c r="T81" s="120" t="s">
        <v>286</v>
      </c>
      <c r="U81" s="145">
        <v>50000000</v>
      </c>
      <c r="V81" s="307"/>
      <c r="W81" s="260"/>
      <c r="X81" s="260"/>
      <c r="Y81" s="48"/>
      <c r="Z81" s="48"/>
      <c r="AA81" s="48"/>
      <c r="AB81" s="48"/>
      <c r="AC81" s="48"/>
      <c r="AD81" s="48"/>
      <c r="AE81" s="48"/>
      <c r="AF81" s="48"/>
      <c r="AG81" s="48"/>
      <c r="AH81" s="65"/>
      <c r="AI81" s="65"/>
      <c r="AJ81" s="98"/>
      <c r="AK81" s="49"/>
      <c r="AL81" s="47"/>
      <c r="AM81" s="47"/>
      <c r="AN81" s="47"/>
      <c r="AO81" s="47"/>
      <c r="AP81" s="47"/>
      <c r="AQ81" s="47"/>
    </row>
    <row r="82" spans="1:43" s="1" customFormat="1" ht="39.75" customHeight="1" x14ac:dyDescent="0.2">
      <c r="A82" s="154"/>
      <c r="B82" s="154"/>
      <c r="C82" s="154"/>
      <c r="D82" s="75" t="s">
        <v>53</v>
      </c>
      <c r="E82" s="79">
        <v>0</v>
      </c>
      <c r="F82" s="79" t="s">
        <v>272</v>
      </c>
      <c r="G82" s="75" t="s">
        <v>54</v>
      </c>
      <c r="H82" s="75" t="s">
        <v>275</v>
      </c>
      <c r="I82" s="75" t="s">
        <v>276</v>
      </c>
      <c r="J82" s="79">
        <v>0</v>
      </c>
      <c r="K82" s="290" t="s">
        <v>272</v>
      </c>
      <c r="L82" s="310"/>
      <c r="M82" s="154"/>
      <c r="N82" s="154"/>
      <c r="O82" s="120" t="s">
        <v>277</v>
      </c>
      <c r="P82" s="132">
        <v>0</v>
      </c>
      <c r="Q82" s="137">
        <v>0</v>
      </c>
      <c r="R82" s="120" t="s">
        <v>276</v>
      </c>
      <c r="S82" s="57" t="s">
        <v>66</v>
      </c>
      <c r="T82" s="128" t="s">
        <v>66</v>
      </c>
      <c r="U82" s="145">
        <v>0</v>
      </c>
      <c r="V82" s="307"/>
      <c r="W82" s="260"/>
      <c r="X82" s="260"/>
      <c r="Y82" s="48"/>
      <c r="Z82" s="48"/>
      <c r="AA82" s="48"/>
      <c r="AB82" s="48"/>
      <c r="AC82" s="48"/>
      <c r="AD82" s="48"/>
      <c r="AE82" s="48"/>
      <c r="AF82" s="48"/>
      <c r="AG82" s="48"/>
      <c r="AH82" s="65"/>
      <c r="AI82" s="65"/>
      <c r="AJ82" s="98"/>
      <c r="AK82" s="49"/>
      <c r="AL82" s="47"/>
      <c r="AM82" s="47"/>
      <c r="AN82" s="47"/>
      <c r="AO82" s="47"/>
      <c r="AP82" s="47"/>
      <c r="AQ82" s="47"/>
    </row>
    <row r="83" spans="1:43" s="1" customFormat="1" ht="42" customHeight="1" x14ac:dyDescent="0.2">
      <c r="A83" s="154"/>
      <c r="B83" s="154"/>
      <c r="C83" s="154"/>
      <c r="D83" s="75" t="s">
        <v>53</v>
      </c>
      <c r="E83" s="79">
        <v>0</v>
      </c>
      <c r="F83" s="79" t="s">
        <v>272</v>
      </c>
      <c r="G83" s="75" t="s">
        <v>54</v>
      </c>
      <c r="H83" s="75" t="s">
        <v>273</v>
      </c>
      <c r="I83" s="75" t="s">
        <v>274</v>
      </c>
      <c r="J83" s="79">
        <v>0</v>
      </c>
      <c r="K83" s="290" t="s">
        <v>272</v>
      </c>
      <c r="L83" s="310"/>
      <c r="M83" s="154"/>
      <c r="N83" s="154"/>
      <c r="O83" s="120" t="s">
        <v>278</v>
      </c>
      <c r="P83" s="132">
        <v>0</v>
      </c>
      <c r="Q83" s="137">
        <v>0</v>
      </c>
      <c r="R83" s="120" t="s">
        <v>274</v>
      </c>
      <c r="S83" s="57" t="s">
        <v>66</v>
      </c>
      <c r="T83" s="128" t="s">
        <v>66</v>
      </c>
      <c r="U83" s="145">
        <v>0</v>
      </c>
      <c r="V83" s="307"/>
      <c r="W83" s="260"/>
      <c r="X83" s="260"/>
      <c r="Y83" s="48"/>
      <c r="Z83" s="48"/>
      <c r="AA83" s="48"/>
      <c r="AB83" s="48"/>
      <c r="AC83" s="48"/>
      <c r="AD83" s="48"/>
      <c r="AE83" s="48"/>
      <c r="AF83" s="48"/>
      <c r="AG83" s="48"/>
      <c r="AH83" s="65"/>
      <c r="AI83" s="65"/>
      <c r="AJ83" s="98"/>
      <c r="AK83" s="49"/>
      <c r="AL83" s="47"/>
      <c r="AM83" s="47"/>
      <c r="AN83" s="47"/>
      <c r="AO83" s="47"/>
      <c r="AP83" s="47"/>
      <c r="AQ83" s="47"/>
    </row>
    <row r="84" spans="1:43" s="25" customFormat="1" ht="134.25" customHeight="1" x14ac:dyDescent="0.2">
      <c r="A84" s="154"/>
      <c r="B84" s="154"/>
      <c r="C84" s="154"/>
      <c r="D84" s="74" t="s">
        <v>53</v>
      </c>
      <c r="E84" s="80">
        <v>0</v>
      </c>
      <c r="F84" s="80" t="s">
        <v>135</v>
      </c>
      <c r="G84" s="103" t="s">
        <v>54</v>
      </c>
      <c r="H84" s="103" t="s">
        <v>136</v>
      </c>
      <c r="I84" s="107" t="s">
        <v>137</v>
      </c>
      <c r="J84" s="80">
        <v>0</v>
      </c>
      <c r="K84" s="291" t="s">
        <v>135</v>
      </c>
      <c r="L84" s="310"/>
      <c r="M84" s="154"/>
      <c r="N84" s="154"/>
      <c r="O84" s="134" t="s">
        <v>131</v>
      </c>
      <c r="P84" s="133">
        <v>0</v>
      </c>
      <c r="Q84" s="133" t="s">
        <v>66</v>
      </c>
      <c r="R84" s="124" t="s">
        <v>136</v>
      </c>
      <c r="S84" s="57" t="s">
        <v>66</v>
      </c>
      <c r="T84" s="128" t="s">
        <v>66</v>
      </c>
      <c r="U84" s="145">
        <v>0</v>
      </c>
      <c r="V84" s="307"/>
      <c r="W84" s="261"/>
      <c r="X84" s="261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6"/>
      <c r="AL84" s="46"/>
      <c r="AM84" s="46"/>
      <c r="AN84" s="46"/>
      <c r="AO84" s="46"/>
      <c r="AP84" s="46"/>
      <c r="AQ84" s="46"/>
    </row>
    <row r="85" spans="1:43" s="25" customFormat="1" ht="59.25" customHeight="1" x14ac:dyDescent="0.2">
      <c r="A85" s="154"/>
      <c r="B85" s="154"/>
      <c r="C85" s="154"/>
      <c r="D85" s="165" t="s">
        <v>53</v>
      </c>
      <c r="E85" s="166">
        <v>0</v>
      </c>
      <c r="F85" s="166" t="s">
        <v>132</v>
      </c>
      <c r="G85" s="165" t="s">
        <v>138</v>
      </c>
      <c r="H85" s="162" t="s">
        <v>139</v>
      </c>
      <c r="I85" s="165" t="s">
        <v>139</v>
      </c>
      <c r="J85" s="170">
        <v>0</v>
      </c>
      <c r="K85" s="286" t="s">
        <v>132</v>
      </c>
      <c r="L85" s="310"/>
      <c r="M85" s="154"/>
      <c r="N85" s="154"/>
      <c r="O85" s="120" t="s">
        <v>296</v>
      </c>
      <c r="P85" s="133">
        <v>0</v>
      </c>
      <c r="Q85" s="133">
        <v>2</v>
      </c>
      <c r="R85" s="124" t="s">
        <v>263</v>
      </c>
      <c r="S85" s="131" t="s">
        <v>264</v>
      </c>
      <c r="T85" s="86" t="s">
        <v>264</v>
      </c>
      <c r="U85" s="145">
        <v>0</v>
      </c>
      <c r="V85" s="307" t="s">
        <v>47</v>
      </c>
      <c r="W85" s="261"/>
      <c r="X85" s="261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6"/>
      <c r="AL85" s="46"/>
      <c r="AM85" s="46"/>
      <c r="AN85" s="46"/>
      <c r="AO85" s="46"/>
      <c r="AP85" s="46"/>
      <c r="AQ85" s="46"/>
    </row>
    <row r="86" spans="1:43" s="25" customFormat="1" ht="124.5" customHeight="1" x14ac:dyDescent="0.2">
      <c r="A86" s="154"/>
      <c r="B86" s="154"/>
      <c r="C86" s="154"/>
      <c r="D86" s="154"/>
      <c r="E86" s="168"/>
      <c r="F86" s="168"/>
      <c r="G86" s="154"/>
      <c r="H86" s="154"/>
      <c r="I86" s="154"/>
      <c r="J86" s="157"/>
      <c r="K86" s="287"/>
      <c r="L86" s="310"/>
      <c r="M86" s="154"/>
      <c r="N86" s="154"/>
      <c r="O86" s="120" t="s">
        <v>267</v>
      </c>
      <c r="P86" s="133">
        <v>4</v>
      </c>
      <c r="Q86" s="137" t="s">
        <v>66</v>
      </c>
      <c r="R86" s="154" t="s">
        <v>246</v>
      </c>
      <c r="S86" s="221" t="s">
        <v>287</v>
      </c>
      <c r="T86" s="155" t="s">
        <v>280</v>
      </c>
      <c r="U86" s="211">
        <v>365800000</v>
      </c>
      <c r="V86" s="307"/>
      <c r="W86" s="261"/>
      <c r="X86" s="261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6"/>
      <c r="AL86" s="46"/>
      <c r="AM86" s="46"/>
      <c r="AN86" s="46"/>
      <c r="AO86" s="46"/>
      <c r="AP86" s="46"/>
      <c r="AQ86" s="46"/>
    </row>
    <row r="87" spans="1:43" s="25" customFormat="1" ht="132.75" customHeight="1" x14ac:dyDescent="0.2">
      <c r="A87" s="154"/>
      <c r="B87" s="154"/>
      <c r="C87" s="154"/>
      <c r="D87" s="154"/>
      <c r="E87" s="168"/>
      <c r="F87" s="168"/>
      <c r="G87" s="154"/>
      <c r="H87" s="154"/>
      <c r="I87" s="154"/>
      <c r="J87" s="157"/>
      <c r="K87" s="287"/>
      <c r="L87" s="310"/>
      <c r="M87" s="154"/>
      <c r="N87" s="154"/>
      <c r="O87" s="120" t="s">
        <v>266</v>
      </c>
      <c r="P87" s="135">
        <v>3</v>
      </c>
      <c r="Q87" s="118">
        <v>3</v>
      </c>
      <c r="R87" s="154"/>
      <c r="S87" s="222"/>
      <c r="T87" s="244"/>
      <c r="U87" s="212"/>
      <c r="V87" s="307"/>
      <c r="W87" s="261"/>
      <c r="X87" s="261">
        <f>-11655996</f>
        <v>-11655996</v>
      </c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6"/>
      <c r="AL87" s="46"/>
      <c r="AM87" s="46"/>
      <c r="AN87" s="46"/>
      <c r="AO87" s="46"/>
      <c r="AP87" s="46"/>
      <c r="AQ87" s="46"/>
    </row>
    <row r="88" spans="1:43" s="25" customFormat="1" ht="53.25" customHeight="1" x14ac:dyDescent="0.2">
      <c r="A88" s="154"/>
      <c r="B88" s="154"/>
      <c r="C88" s="154"/>
      <c r="D88" s="154"/>
      <c r="E88" s="168"/>
      <c r="F88" s="168"/>
      <c r="G88" s="154"/>
      <c r="H88" s="154"/>
      <c r="I88" s="154"/>
      <c r="J88" s="157"/>
      <c r="K88" s="287"/>
      <c r="L88" s="310"/>
      <c r="M88" s="154"/>
      <c r="N88" s="154"/>
      <c r="O88" s="109" t="s">
        <v>373</v>
      </c>
      <c r="P88" s="135">
        <v>0</v>
      </c>
      <c r="Q88" s="118">
        <v>1</v>
      </c>
      <c r="R88" s="154"/>
      <c r="S88" s="125" t="s">
        <v>372</v>
      </c>
      <c r="T88" s="247" t="s">
        <v>386</v>
      </c>
      <c r="U88" s="250">
        <v>6047757679</v>
      </c>
      <c r="V88" s="307"/>
      <c r="W88" s="261"/>
      <c r="X88" s="261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6"/>
      <c r="AL88" s="46"/>
      <c r="AM88" s="46"/>
      <c r="AN88" s="46"/>
      <c r="AO88" s="46"/>
      <c r="AP88" s="46"/>
      <c r="AQ88" s="46"/>
    </row>
    <row r="89" spans="1:43" s="25" customFormat="1" ht="54.75" customHeight="1" x14ac:dyDescent="0.2">
      <c r="A89" s="154"/>
      <c r="B89" s="154"/>
      <c r="C89" s="154"/>
      <c r="D89" s="154"/>
      <c r="E89" s="168"/>
      <c r="F89" s="168"/>
      <c r="G89" s="154"/>
      <c r="H89" s="154"/>
      <c r="I89" s="154"/>
      <c r="J89" s="157"/>
      <c r="K89" s="287"/>
      <c r="L89" s="310"/>
      <c r="M89" s="154"/>
      <c r="N89" s="154"/>
      <c r="O89" s="109" t="s">
        <v>374</v>
      </c>
      <c r="P89" s="135">
        <v>0</v>
      </c>
      <c r="Q89" s="118">
        <v>1</v>
      </c>
      <c r="R89" s="154"/>
      <c r="S89" s="125" t="s">
        <v>372</v>
      </c>
      <c r="T89" s="248"/>
      <c r="U89" s="251"/>
      <c r="V89" s="307"/>
      <c r="W89" s="261"/>
      <c r="X89" s="261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6"/>
      <c r="AL89" s="46"/>
      <c r="AM89" s="46"/>
      <c r="AN89" s="46"/>
      <c r="AO89" s="46"/>
      <c r="AP89" s="46"/>
      <c r="AQ89" s="46"/>
    </row>
    <row r="90" spans="1:43" s="25" customFormat="1" ht="51.75" customHeight="1" x14ac:dyDescent="0.2">
      <c r="A90" s="154"/>
      <c r="B90" s="154"/>
      <c r="C90" s="154"/>
      <c r="D90" s="154"/>
      <c r="E90" s="168"/>
      <c r="F90" s="168"/>
      <c r="G90" s="154"/>
      <c r="H90" s="154"/>
      <c r="I90" s="154"/>
      <c r="J90" s="157"/>
      <c r="K90" s="287"/>
      <c r="L90" s="310"/>
      <c r="M90" s="154"/>
      <c r="N90" s="154"/>
      <c r="O90" s="109" t="s">
        <v>375</v>
      </c>
      <c r="P90" s="135">
        <v>0</v>
      </c>
      <c r="Q90" s="118">
        <v>1</v>
      </c>
      <c r="R90" s="154"/>
      <c r="S90" s="125" t="s">
        <v>372</v>
      </c>
      <c r="T90" s="249"/>
      <c r="U90" s="252"/>
      <c r="V90" s="307"/>
      <c r="W90" s="261"/>
      <c r="X90" s="261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6"/>
      <c r="AL90" s="46"/>
      <c r="AM90" s="46"/>
      <c r="AN90" s="46"/>
      <c r="AO90" s="46"/>
      <c r="AP90" s="46"/>
      <c r="AQ90" s="46"/>
    </row>
    <row r="91" spans="1:43" s="1" customFormat="1" ht="105.75" customHeight="1" x14ac:dyDescent="0.2">
      <c r="A91" s="154"/>
      <c r="B91" s="154"/>
      <c r="C91" s="154"/>
      <c r="D91" s="154"/>
      <c r="E91" s="169"/>
      <c r="F91" s="169"/>
      <c r="G91" s="154"/>
      <c r="H91" s="154"/>
      <c r="I91" s="154"/>
      <c r="J91" s="157"/>
      <c r="K91" s="287"/>
      <c r="L91" s="310"/>
      <c r="M91" s="154"/>
      <c r="N91" s="154"/>
      <c r="O91" s="120" t="s">
        <v>297</v>
      </c>
      <c r="P91" s="132">
        <v>0</v>
      </c>
      <c r="Q91" s="133">
        <v>4</v>
      </c>
      <c r="R91" s="154"/>
      <c r="S91" s="125" t="s">
        <v>339</v>
      </c>
      <c r="T91" s="120" t="s">
        <v>220</v>
      </c>
      <c r="U91" s="145">
        <v>20000000000</v>
      </c>
      <c r="V91" s="322"/>
      <c r="W91" s="267">
        <v>1350838415</v>
      </c>
      <c r="X91" s="267" t="s">
        <v>381</v>
      </c>
      <c r="Y91" s="44"/>
      <c r="Z91" s="44"/>
      <c r="AA91" s="44"/>
      <c r="AB91" s="44"/>
      <c r="AC91" s="44"/>
      <c r="AD91" s="44"/>
      <c r="AE91" s="44"/>
      <c r="AF91" s="44"/>
      <c r="AG91" s="44"/>
      <c r="AH91" s="58"/>
      <c r="AI91" s="58"/>
      <c r="AJ91" s="58"/>
      <c r="AK91" s="47"/>
      <c r="AL91" s="47"/>
      <c r="AM91" s="47"/>
      <c r="AN91" s="47"/>
      <c r="AO91" s="47"/>
      <c r="AP91" s="47"/>
      <c r="AQ91" s="47"/>
    </row>
    <row r="92" spans="1:43" s="1" customFormat="1" ht="70.5" customHeight="1" x14ac:dyDescent="0.2">
      <c r="A92" s="154"/>
      <c r="B92" s="154"/>
      <c r="C92" s="154"/>
      <c r="D92" s="70" t="s">
        <v>140</v>
      </c>
      <c r="E92" s="78">
        <v>0</v>
      </c>
      <c r="F92" s="78">
        <v>2</v>
      </c>
      <c r="G92" s="102" t="s">
        <v>141</v>
      </c>
      <c r="H92" s="107" t="s">
        <v>142</v>
      </c>
      <c r="I92" s="108" t="s">
        <v>143</v>
      </c>
      <c r="J92" s="78">
        <v>0</v>
      </c>
      <c r="K92" s="285">
        <v>2</v>
      </c>
      <c r="L92" s="323">
        <v>2020630010170</v>
      </c>
      <c r="M92" s="127" t="s">
        <v>144</v>
      </c>
      <c r="N92" s="127" t="s">
        <v>204</v>
      </c>
      <c r="O92" s="127" t="s">
        <v>194</v>
      </c>
      <c r="P92" s="133">
        <v>0</v>
      </c>
      <c r="Q92" s="133" t="s">
        <v>66</v>
      </c>
      <c r="R92" s="121" t="s">
        <v>145</v>
      </c>
      <c r="S92" s="131" t="s">
        <v>66</v>
      </c>
      <c r="T92" s="86" t="s">
        <v>66</v>
      </c>
      <c r="U92" s="145">
        <v>0</v>
      </c>
      <c r="V92" s="312" t="s">
        <v>47</v>
      </c>
      <c r="W92" s="261"/>
      <c r="X92" s="261"/>
      <c r="Y92" s="44"/>
      <c r="Z92" s="44"/>
      <c r="AA92" s="44"/>
      <c r="AB92" s="44"/>
      <c r="AC92" s="44"/>
      <c r="AD92" s="44"/>
      <c r="AE92" s="44"/>
      <c r="AF92" s="44"/>
      <c r="AG92" s="44"/>
      <c r="AH92" s="58"/>
      <c r="AI92" s="58"/>
      <c r="AJ92" s="58"/>
      <c r="AK92" s="47"/>
      <c r="AL92" s="47"/>
      <c r="AM92" s="47"/>
      <c r="AN92" s="47"/>
      <c r="AO92" s="47"/>
      <c r="AP92" s="47"/>
      <c r="AQ92" s="47"/>
    </row>
    <row r="93" spans="1:43" s="1" customFormat="1" ht="56.25" customHeight="1" x14ac:dyDescent="0.2">
      <c r="A93" s="185" t="s">
        <v>67</v>
      </c>
      <c r="B93" s="175" t="s">
        <v>146</v>
      </c>
      <c r="C93" s="165" t="s">
        <v>147</v>
      </c>
      <c r="D93" s="165" t="s">
        <v>148</v>
      </c>
      <c r="E93" s="166">
        <v>0</v>
      </c>
      <c r="F93" s="166">
        <v>20</v>
      </c>
      <c r="G93" s="165" t="s">
        <v>138</v>
      </c>
      <c r="H93" s="162" t="s">
        <v>149</v>
      </c>
      <c r="I93" s="165" t="s">
        <v>150</v>
      </c>
      <c r="J93" s="170">
        <v>0</v>
      </c>
      <c r="K93" s="286">
        <v>20</v>
      </c>
      <c r="L93" s="324">
        <v>2020630010116</v>
      </c>
      <c r="M93" s="154" t="s">
        <v>151</v>
      </c>
      <c r="N93" s="154" t="s">
        <v>205</v>
      </c>
      <c r="O93" s="120" t="s">
        <v>152</v>
      </c>
      <c r="P93" s="132">
        <v>0</v>
      </c>
      <c r="Q93" s="133">
        <v>10</v>
      </c>
      <c r="R93" s="165" t="s">
        <v>149</v>
      </c>
      <c r="S93" s="125" t="s">
        <v>352</v>
      </c>
      <c r="T93" s="129" t="s">
        <v>260</v>
      </c>
      <c r="U93" s="145">
        <f>100000000-34800000+60000000</f>
        <v>125200000</v>
      </c>
      <c r="V93" s="307" t="s">
        <v>47</v>
      </c>
      <c r="W93" s="261"/>
      <c r="X93" s="261"/>
      <c r="Y93" s="44"/>
      <c r="Z93" s="44"/>
      <c r="AA93" s="44"/>
      <c r="AB93" s="44"/>
      <c r="AC93" s="44"/>
      <c r="AD93" s="44"/>
      <c r="AE93" s="44"/>
      <c r="AF93" s="44"/>
      <c r="AG93" s="44"/>
      <c r="AH93" s="58"/>
      <c r="AI93" s="58"/>
      <c r="AJ93" s="58"/>
      <c r="AK93" s="47"/>
      <c r="AL93" s="47"/>
      <c r="AM93" s="47"/>
      <c r="AN93" s="47"/>
      <c r="AO93" s="47"/>
      <c r="AP93" s="47"/>
      <c r="AQ93" s="47"/>
    </row>
    <row r="94" spans="1:43" s="1" customFormat="1" ht="42" customHeight="1" x14ac:dyDescent="0.2">
      <c r="A94" s="185"/>
      <c r="B94" s="175"/>
      <c r="C94" s="165"/>
      <c r="D94" s="165"/>
      <c r="E94" s="167"/>
      <c r="F94" s="167"/>
      <c r="G94" s="165"/>
      <c r="H94" s="162"/>
      <c r="I94" s="165"/>
      <c r="J94" s="170"/>
      <c r="K94" s="286"/>
      <c r="L94" s="324"/>
      <c r="M94" s="154"/>
      <c r="N94" s="154"/>
      <c r="O94" s="186" t="s">
        <v>153</v>
      </c>
      <c r="P94" s="188">
        <v>0</v>
      </c>
      <c r="Q94" s="189">
        <v>2</v>
      </c>
      <c r="R94" s="165"/>
      <c r="S94" s="125" t="s">
        <v>355</v>
      </c>
      <c r="T94" s="120" t="s">
        <v>282</v>
      </c>
      <c r="U94" s="145">
        <v>13200000</v>
      </c>
      <c r="V94" s="307"/>
      <c r="W94" s="260"/>
      <c r="X94" s="261"/>
      <c r="Y94" s="44"/>
      <c r="Z94" s="44"/>
      <c r="AA94" s="44"/>
      <c r="AB94" s="44"/>
      <c r="AC94" s="44"/>
      <c r="AD94" s="44"/>
      <c r="AE94" s="44"/>
      <c r="AF94" s="44"/>
      <c r="AG94" s="44"/>
      <c r="AH94" s="58"/>
      <c r="AI94" s="58"/>
      <c r="AJ94" s="58"/>
      <c r="AK94" s="47"/>
      <c r="AL94" s="47"/>
      <c r="AM94" s="47"/>
      <c r="AN94" s="47"/>
      <c r="AO94" s="47"/>
      <c r="AP94" s="47"/>
      <c r="AQ94" s="47"/>
    </row>
    <row r="95" spans="1:43" s="1" customFormat="1" ht="93" customHeight="1" x14ac:dyDescent="0.2">
      <c r="A95" s="185"/>
      <c r="B95" s="175"/>
      <c r="C95" s="165"/>
      <c r="D95" s="165"/>
      <c r="E95" s="182"/>
      <c r="F95" s="182"/>
      <c r="G95" s="165"/>
      <c r="H95" s="162"/>
      <c r="I95" s="165"/>
      <c r="J95" s="170"/>
      <c r="K95" s="286"/>
      <c r="L95" s="324"/>
      <c r="M95" s="214"/>
      <c r="N95" s="214"/>
      <c r="O95" s="187"/>
      <c r="P95" s="177"/>
      <c r="Q95" s="177"/>
      <c r="R95" s="165"/>
      <c r="S95" s="125" t="s">
        <v>340</v>
      </c>
      <c r="T95" s="120" t="s">
        <v>260</v>
      </c>
      <c r="U95" s="145">
        <f>2800000*6+3000000*6</f>
        <v>34800000</v>
      </c>
      <c r="V95" s="307"/>
      <c r="W95" s="260"/>
      <c r="X95" s="260"/>
      <c r="Y95" s="48"/>
      <c r="Z95" s="48"/>
      <c r="AA95" s="48"/>
      <c r="AB95" s="48"/>
      <c r="AC95" s="44"/>
      <c r="AD95" s="44"/>
      <c r="AE95" s="44"/>
      <c r="AF95" s="44"/>
      <c r="AG95" s="44"/>
      <c r="AH95" s="58"/>
      <c r="AI95" s="58"/>
      <c r="AJ95" s="58"/>
      <c r="AK95" s="47"/>
      <c r="AL95" s="47"/>
      <c r="AM95" s="47"/>
      <c r="AN95" s="47"/>
      <c r="AO95" s="47"/>
      <c r="AP95" s="47"/>
      <c r="AQ95" s="47"/>
    </row>
    <row r="96" spans="1:43" s="1" customFormat="1" ht="44.25" customHeight="1" x14ac:dyDescent="0.2">
      <c r="A96" s="185" t="s">
        <v>67</v>
      </c>
      <c r="B96" s="175" t="s">
        <v>146</v>
      </c>
      <c r="C96" s="165" t="s">
        <v>147</v>
      </c>
      <c r="D96" s="165" t="s">
        <v>148</v>
      </c>
      <c r="E96" s="166">
        <v>0</v>
      </c>
      <c r="F96" s="166">
        <v>2</v>
      </c>
      <c r="G96" s="165" t="s">
        <v>154</v>
      </c>
      <c r="H96" s="162" t="s">
        <v>155</v>
      </c>
      <c r="I96" s="165" t="s">
        <v>156</v>
      </c>
      <c r="J96" s="170">
        <v>0</v>
      </c>
      <c r="K96" s="286">
        <v>2</v>
      </c>
      <c r="L96" s="324"/>
      <c r="M96" s="214"/>
      <c r="N96" s="214"/>
      <c r="O96" s="129" t="s">
        <v>157</v>
      </c>
      <c r="P96" s="132">
        <v>0</v>
      </c>
      <c r="Q96" s="133">
        <v>1</v>
      </c>
      <c r="R96" s="165" t="s">
        <v>155</v>
      </c>
      <c r="S96" s="125" t="s">
        <v>341</v>
      </c>
      <c r="T96" s="129" t="s">
        <v>260</v>
      </c>
      <c r="U96" s="145">
        <f>153000000-54000000-39000000-60000000</f>
        <v>0</v>
      </c>
      <c r="V96" s="307" t="s">
        <v>47</v>
      </c>
      <c r="W96" s="260"/>
      <c r="X96" s="260"/>
      <c r="Y96" s="48"/>
      <c r="Z96" s="48"/>
      <c r="AA96" s="48"/>
      <c r="AB96" s="48"/>
      <c r="AC96" s="44"/>
      <c r="AD96" s="44"/>
      <c r="AE96" s="44"/>
      <c r="AF96" s="44"/>
      <c r="AG96" s="44"/>
      <c r="AH96" s="58"/>
      <c r="AI96" s="58"/>
      <c r="AJ96" s="58"/>
      <c r="AK96" s="47"/>
      <c r="AL96" s="47"/>
      <c r="AM96" s="47"/>
      <c r="AN96" s="47"/>
      <c r="AO96" s="47"/>
      <c r="AP96" s="47"/>
      <c r="AQ96" s="47"/>
    </row>
    <row r="97" spans="1:43" s="1" customFormat="1" ht="68.25" customHeight="1" x14ac:dyDescent="0.2">
      <c r="A97" s="185"/>
      <c r="B97" s="175"/>
      <c r="C97" s="165"/>
      <c r="D97" s="165"/>
      <c r="E97" s="167"/>
      <c r="F97" s="167"/>
      <c r="G97" s="165"/>
      <c r="H97" s="162"/>
      <c r="I97" s="165"/>
      <c r="J97" s="170"/>
      <c r="K97" s="286"/>
      <c r="L97" s="324"/>
      <c r="M97" s="214"/>
      <c r="N97" s="214"/>
      <c r="O97" s="120" t="s">
        <v>259</v>
      </c>
      <c r="P97" s="132">
        <v>1</v>
      </c>
      <c r="Q97" s="133">
        <v>1</v>
      </c>
      <c r="R97" s="165"/>
      <c r="S97" s="125" t="s">
        <v>342</v>
      </c>
      <c r="T97" s="120" t="s">
        <v>286</v>
      </c>
      <c r="U97" s="145">
        <v>39000000</v>
      </c>
      <c r="V97" s="307"/>
      <c r="W97" s="261"/>
      <c r="X97" s="261"/>
      <c r="Y97" s="44"/>
      <c r="Z97" s="44"/>
      <c r="AA97" s="44"/>
      <c r="AB97" s="44"/>
      <c r="AC97" s="44"/>
      <c r="AD97" s="44"/>
      <c r="AE97" s="44"/>
      <c r="AF97" s="44"/>
      <c r="AG97" s="44"/>
      <c r="AH97" s="58"/>
      <c r="AI97" s="58"/>
      <c r="AJ97" s="58"/>
      <c r="AK97" s="47"/>
      <c r="AL97" s="47"/>
      <c r="AM97" s="47"/>
      <c r="AN97" s="47"/>
      <c r="AO97" s="47"/>
      <c r="AP97" s="47"/>
      <c r="AQ97" s="47"/>
    </row>
    <row r="98" spans="1:43" s="1" customFormat="1" ht="135.75" customHeight="1" x14ac:dyDescent="0.2">
      <c r="A98" s="185"/>
      <c r="B98" s="175"/>
      <c r="C98" s="165"/>
      <c r="D98" s="165"/>
      <c r="E98" s="182"/>
      <c r="F98" s="182"/>
      <c r="G98" s="165"/>
      <c r="H98" s="162"/>
      <c r="I98" s="165"/>
      <c r="J98" s="170"/>
      <c r="K98" s="286"/>
      <c r="L98" s="324"/>
      <c r="M98" s="214"/>
      <c r="N98" s="214"/>
      <c r="O98" s="120" t="s">
        <v>354</v>
      </c>
      <c r="P98" s="123">
        <v>3</v>
      </c>
      <c r="Q98" s="123">
        <v>3</v>
      </c>
      <c r="R98" s="165"/>
      <c r="S98" s="125" t="s">
        <v>342</v>
      </c>
      <c r="T98" s="120" t="s">
        <v>286</v>
      </c>
      <c r="U98" s="145">
        <f>2800000*6+3000000*6+3200000*6</f>
        <v>54000000</v>
      </c>
      <c r="V98" s="307"/>
      <c r="W98" s="261"/>
      <c r="X98" s="261">
        <f>65200000+13200000+34800000+60000000+39000000+54000000</f>
        <v>266200000</v>
      </c>
      <c r="Y98" s="44"/>
      <c r="Z98" s="44"/>
      <c r="AA98" s="44"/>
      <c r="AB98" s="44"/>
      <c r="AC98" s="44"/>
      <c r="AD98" s="44"/>
      <c r="AE98" s="44"/>
      <c r="AF98" s="44"/>
      <c r="AG98" s="44"/>
      <c r="AH98" s="58"/>
      <c r="AI98" s="58"/>
      <c r="AJ98" s="58"/>
      <c r="AK98" s="47"/>
      <c r="AL98" s="47"/>
      <c r="AM98" s="47"/>
      <c r="AN98" s="47"/>
      <c r="AO98" s="47"/>
      <c r="AP98" s="47"/>
      <c r="AQ98" s="47"/>
    </row>
    <row r="99" spans="1:43" s="1" customFormat="1" ht="67.5" customHeight="1" x14ac:dyDescent="0.2">
      <c r="A99" s="113" t="s">
        <v>67</v>
      </c>
      <c r="B99" s="76" t="s">
        <v>146</v>
      </c>
      <c r="C99" s="70" t="s">
        <v>147</v>
      </c>
      <c r="D99" s="70" t="s">
        <v>148</v>
      </c>
      <c r="E99" s="78">
        <v>0</v>
      </c>
      <c r="F99" s="78">
        <v>1</v>
      </c>
      <c r="G99" s="105" t="s">
        <v>158</v>
      </c>
      <c r="H99" s="112" t="s">
        <v>371</v>
      </c>
      <c r="I99" s="108" t="s">
        <v>159</v>
      </c>
      <c r="J99" s="78">
        <v>0</v>
      </c>
      <c r="K99" s="285">
        <v>1</v>
      </c>
      <c r="L99" s="323">
        <v>2020630010105</v>
      </c>
      <c r="M99" s="127" t="s">
        <v>160</v>
      </c>
      <c r="N99" s="127" t="s">
        <v>370</v>
      </c>
      <c r="O99" s="127" t="s">
        <v>193</v>
      </c>
      <c r="P99" s="133">
        <v>0</v>
      </c>
      <c r="Q99" s="133">
        <v>1</v>
      </c>
      <c r="R99" s="121" t="s">
        <v>161</v>
      </c>
      <c r="S99" s="57" t="s">
        <v>378</v>
      </c>
      <c r="T99" s="127" t="s">
        <v>286</v>
      </c>
      <c r="U99" s="145">
        <f>100000000+50000000</f>
        <v>150000000</v>
      </c>
      <c r="V99" s="312" t="s">
        <v>47</v>
      </c>
      <c r="W99" s="261"/>
      <c r="X99" s="261">
        <v>0</v>
      </c>
      <c r="Y99" s="44"/>
      <c r="Z99" s="44"/>
      <c r="AA99" s="44"/>
      <c r="AB99" s="44"/>
      <c r="AC99" s="44"/>
      <c r="AD99" s="44"/>
      <c r="AE99" s="44"/>
      <c r="AF99" s="44"/>
      <c r="AG99" s="44"/>
      <c r="AH99" s="58"/>
      <c r="AI99" s="58"/>
      <c r="AJ99" s="58"/>
      <c r="AK99" s="47"/>
      <c r="AL99" s="47"/>
      <c r="AM99" s="47"/>
      <c r="AN99" s="47"/>
      <c r="AO99" s="47"/>
      <c r="AP99" s="47"/>
      <c r="AQ99" s="47"/>
    </row>
    <row r="100" spans="1:43" s="1" customFormat="1" ht="45" customHeight="1" x14ac:dyDescent="0.2">
      <c r="A100" s="185" t="s">
        <v>67</v>
      </c>
      <c r="B100" s="175" t="s">
        <v>115</v>
      </c>
      <c r="C100" s="165" t="s">
        <v>162</v>
      </c>
      <c r="D100" s="165" t="s">
        <v>163</v>
      </c>
      <c r="E100" s="166">
        <v>1</v>
      </c>
      <c r="F100" s="166">
        <v>1</v>
      </c>
      <c r="G100" s="165" t="s">
        <v>164</v>
      </c>
      <c r="H100" s="162" t="s">
        <v>165</v>
      </c>
      <c r="I100" s="165" t="s">
        <v>166</v>
      </c>
      <c r="J100" s="170">
        <v>1</v>
      </c>
      <c r="K100" s="286">
        <v>1</v>
      </c>
      <c r="L100" s="324">
        <v>2020630010108</v>
      </c>
      <c r="M100" s="154" t="s">
        <v>167</v>
      </c>
      <c r="N100" s="214" t="s">
        <v>168</v>
      </c>
      <c r="O100" s="124" t="s">
        <v>169</v>
      </c>
      <c r="P100" s="159">
        <v>0</v>
      </c>
      <c r="Q100" s="160" t="s">
        <v>66</v>
      </c>
      <c r="R100" s="162" t="s">
        <v>166</v>
      </c>
      <c r="S100" s="126" t="s">
        <v>66</v>
      </c>
      <c r="T100" s="127" t="s">
        <v>66</v>
      </c>
      <c r="U100" s="145">
        <v>0</v>
      </c>
      <c r="V100" s="307" t="s">
        <v>47</v>
      </c>
      <c r="W100" s="261"/>
      <c r="X100" s="261"/>
      <c r="Y100" s="44"/>
      <c r="Z100" s="44"/>
      <c r="AA100" s="44"/>
      <c r="AB100" s="44"/>
      <c r="AC100" s="44"/>
      <c r="AD100" s="44"/>
      <c r="AE100" s="44"/>
      <c r="AF100" s="44"/>
      <c r="AG100" s="44"/>
      <c r="AH100" s="58"/>
      <c r="AI100" s="58"/>
      <c r="AJ100" s="58"/>
      <c r="AK100" s="47"/>
      <c r="AL100" s="47"/>
      <c r="AM100" s="47"/>
      <c r="AN100" s="47"/>
      <c r="AO100" s="47"/>
      <c r="AP100" s="47"/>
      <c r="AQ100" s="47"/>
    </row>
    <row r="101" spans="1:43" s="1" customFormat="1" ht="45" customHeight="1" x14ac:dyDescent="0.2">
      <c r="A101" s="154"/>
      <c r="B101" s="154"/>
      <c r="C101" s="154"/>
      <c r="D101" s="154"/>
      <c r="E101" s="169"/>
      <c r="F101" s="169"/>
      <c r="G101" s="154"/>
      <c r="H101" s="155"/>
      <c r="I101" s="154"/>
      <c r="J101" s="157"/>
      <c r="K101" s="287"/>
      <c r="L101" s="325"/>
      <c r="M101" s="154"/>
      <c r="N101" s="154"/>
      <c r="O101" s="124" t="s">
        <v>188</v>
      </c>
      <c r="P101" s="163"/>
      <c r="Q101" s="163"/>
      <c r="R101" s="155"/>
      <c r="S101" s="126" t="s">
        <v>66</v>
      </c>
      <c r="T101" s="127" t="s">
        <v>66</v>
      </c>
      <c r="U101" s="145">
        <v>0</v>
      </c>
      <c r="V101" s="309"/>
      <c r="W101" s="262"/>
      <c r="X101" s="262">
        <f>U101</f>
        <v>0</v>
      </c>
      <c r="Y101" s="44"/>
      <c r="Z101" s="44"/>
      <c r="AA101" s="44"/>
      <c r="AB101" s="44"/>
      <c r="AC101" s="44"/>
      <c r="AD101" s="44"/>
      <c r="AE101" s="44"/>
      <c r="AF101" s="44"/>
      <c r="AG101" s="44"/>
      <c r="AH101" s="58"/>
      <c r="AI101" s="58"/>
      <c r="AJ101" s="58"/>
      <c r="AK101" s="47"/>
      <c r="AL101" s="47"/>
      <c r="AM101" s="47"/>
      <c r="AN101" s="47"/>
      <c r="AO101" s="47"/>
      <c r="AP101" s="47"/>
      <c r="AQ101" s="47"/>
    </row>
    <row r="102" spans="1:43" s="1" customFormat="1" ht="82.5" customHeight="1" x14ac:dyDescent="0.2">
      <c r="A102" s="218" t="s">
        <v>170</v>
      </c>
      <c r="B102" s="172" t="s">
        <v>164</v>
      </c>
      <c r="C102" s="154" t="s">
        <v>238</v>
      </c>
      <c r="D102" s="154" t="s">
        <v>140</v>
      </c>
      <c r="E102" s="176">
        <v>3</v>
      </c>
      <c r="F102" s="176">
        <v>4</v>
      </c>
      <c r="G102" s="154" t="s">
        <v>141</v>
      </c>
      <c r="H102" s="154" t="s">
        <v>142</v>
      </c>
      <c r="I102" s="154" t="s">
        <v>239</v>
      </c>
      <c r="J102" s="157">
        <v>3</v>
      </c>
      <c r="K102" s="287">
        <v>4</v>
      </c>
      <c r="L102" s="325">
        <v>2020630010168</v>
      </c>
      <c r="M102" s="154" t="s">
        <v>240</v>
      </c>
      <c r="N102" s="154" t="s">
        <v>241</v>
      </c>
      <c r="O102" s="120" t="s">
        <v>171</v>
      </c>
      <c r="P102" s="123">
        <v>1</v>
      </c>
      <c r="Q102" s="123">
        <v>1</v>
      </c>
      <c r="R102" s="154" t="s">
        <v>142</v>
      </c>
      <c r="S102" s="63" t="s">
        <v>285</v>
      </c>
      <c r="T102" s="139" t="s">
        <v>209</v>
      </c>
      <c r="U102" s="145">
        <v>424582863.75</v>
      </c>
      <c r="V102" s="322" t="s">
        <v>47</v>
      </c>
      <c r="W102" s="262"/>
      <c r="X102" s="262"/>
      <c r="Y102" s="48"/>
      <c r="Z102" s="48"/>
      <c r="AA102" s="48"/>
      <c r="AB102" s="44"/>
      <c r="AC102" s="44"/>
      <c r="AD102" s="44"/>
      <c r="AE102" s="44"/>
      <c r="AF102" s="44"/>
      <c r="AG102" s="44"/>
      <c r="AH102" s="58"/>
      <c r="AI102" s="58"/>
      <c r="AJ102" s="58"/>
      <c r="AK102" s="47"/>
      <c r="AL102" s="47"/>
      <c r="AM102" s="47"/>
      <c r="AN102" s="47"/>
      <c r="AO102" s="47"/>
      <c r="AP102" s="47"/>
      <c r="AQ102" s="47"/>
    </row>
    <row r="103" spans="1:43" s="1" customFormat="1" ht="42.75" customHeight="1" x14ac:dyDescent="0.2">
      <c r="A103" s="218"/>
      <c r="B103" s="172"/>
      <c r="C103" s="154"/>
      <c r="D103" s="154"/>
      <c r="E103" s="219"/>
      <c r="F103" s="219"/>
      <c r="G103" s="154"/>
      <c r="H103" s="154"/>
      <c r="I103" s="154"/>
      <c r="J103" s="157"/>
      <c r="K103" s="287"/>
      <c r="L103" s="325"/>
      <c r="M103" s="154"/>
      <c r="N103" s="154"/>
      <c r="O103" s="220" t="s">
        <v>215</v>
      </c>
      <c r="P103" s="215">
        <v>0</v>
      </c>
      <c r="Q103" s="215">
        <v>2</v>
      </c>
      <c r="R103" s="154"/>
      <c r="S103" s="63" t="s">
        <v>284</v>
      </c>
      <c r="T103" s="139" t="s">
        <v>282</v>
      </c>
      <c r="U103" s="145">
        <v>300000000</v>
      </c>
      <c r="V103" s="322"/>
      <c r="W103" s="262"/>
      <c r="X103" s="262"/>
      <c r="Y103" s="48"/>
      <c r="Z103" s="48"/>
      <c r="AA103" s="48"/>
      <c r="AB103" s="44"/>
      <c r="AC103" s="44"/>
      <c r="AD103" s="44"/>
      <c r="AE103" s="44"/>
      <c r="AF103" s="44"/>
      <c r="AG103" s="44"/>
      <c r="AH103" s="58"/>
      <c r="AI103" s="58"/>
      <c r="AJ103" s="58"/>
      <c r="AK103" s="47"/>
      <c r="AL103" s="47"/>
      <c r="AM103" s="47"/>
      <c r="AN103" s="47"/>
      <c r="AO103" s="47"/>
      <c r="AP103" s="47"/>
      <c r="AQ103" s="47"/>
    </row>
    <row r="104" spans="1:43" s="1" customFormat="1" ht="39.75" customHeight="1" x14ac:dyDescent="0.2">
      <c r="A104" s="218"/>
      <c r="B104" s="172"/>
      <c r="C104" s="154"/>
      <c r="D104" s="154"/>
      <c r="E104" s="177"/>
      <c r="F104" s="177"/>
      <c r="G104" s="154"/>
      <c r="H104" s="154"/>
      <c r="I104" s="154"/>
      <c r="J104" s="157"/>
      <c r="K104" s="287"/>
      <c r="L104" s="310"/>
      <c r="M104" s="154"/>
      <c r="N104" s="154"/>
      <c r="O104" s="154"/>
      <c r="P104" s="157"/>
      <c r="Q104" s="157"/>
      <c r="R104" s="154"/>
      <c r="S104" s="63" t="s">
        <v>283</v>
      </c>
      <c r="T104" s="139" t="s">
        <v>46</v>
      </c>
      <c r="U104" s="145">
        <f>100000000-100000000</f>
        <v>0</v>
      </c>
      <c r="V104" s="322"/>
      <c r="W104" s="267"/>
      <c r="X104" s="262">
        <f>424582863.75+300000000+100000000</f>
        <v>824582863.75</v>
      </c>
      <c r="Y104" s="44"/>
      <c r="Z104" s="44"/>
      <c r="AA104" s="44"/>
      <c r="AB104" s="44"/>
      <c r="AC104" s="44"/>
      <c r="AD104" s="44"/>
      <c r="AE104" s="44"/>
      <c r="AF104" s="44"/>
      <c r="AG104" s="44"/>
      <c r="AH104" s="58"/>
      <c r="AI104" s="58"/>
      <c r="AJ104" s="58"/>
      <c r="AK104" s="47"/>
      <c r="AL104" s="47"/>
      <c r="AM104" s="47"/>
      <c r="AN104" s="47"/>
      <c r="AO104" s="47"/>
      <c r="AP104" s="47"/>
      <c r="AQ104" s="47"/>
    </row>
    <row r="105" spans="1:43" s="1" customFormat="1" ht="46.5" customHeight="1" x14ac:dyDescent="0.2">
      <c r="A105" s="216" t="s">
        <v>170</v>
      </c>
      <c r="B105" s="175" t="s">
        <v>83</v>
      </c>
      <c r="C105" s="165" t="s">
        <v>84</v>
      </c>
      <c r="D105" s="165" t="s">
        <v>85</v>
      </c>
      <c r="E105" s="166">
        <v>1</v>
      </c>
      <c r="F105" s="166">
        <v>1</v>
      </c>
      <c r="G105" s="166" t="s">
        <v>86</v>
      </c>
      <c r="H105" s="178" t="s">
        <v>172</v>
      </c>
      <c r="I105" s="166" t="s">
        <v>172</v>
      </c>
      <c r="J105" s="166">
        <v>1</v>
      </c>
      <c r="K105" s="292">
        <v>1</v>
      </c>
      <c r="L105" s="306">
        <v>2020630010139</v>
      </c>
      <c r="M105" s="155" t="s">
        <v>173</v>
      </c>
      <c r="N105" s="155" t="s">
        <v>206</v>
      </c>
      <c r="O105" s="254" t="s">
        <v>281</v>
      </c>
      <c r="P105" s="188">
        <v>2</v>
      </c>
      <c r="Q105" s="242">
        <v>1</v>
      </c>
      <c r="R105" s="254" t="s">
        <v>368</v>
      </c>
      <c r="S105" s="125" t="s">
        <v>305</v>
      </c>
      <c r="T105" s="120" t="s">
        <v>280</v>
      </c>
      <c r="U105" s="145">
        <v>130000000</v>
      </c>
      <c r="V105" s="307" t="s">
        <v>47</v>
      </c>
      <c r="W105" s="260"/>
      <c r="X105" s="261"/>
      <c r="Y105" s="44"/>
      <c r="Z105" s="44"/>
      <c r="AA105" s="44"/>
      <c r="AB105" s="44"/>
      <c r="AC105" s="44"/>
      <c r="AD105" s="44"/>
      <c r="AE105" s="44"/>
      <c r="AF105" s="44"/>
      <c r="AG105" s="44"/>
      <c r="AH105" s="58"/>
      <c r="AI105" s="58"/>
      <c r="AJ105" s="58"/>
      <c r="AK105" s="47"/>
      <c r="AL105" s="47"/>
      <c r="AM105" s="47"/>
      <c r="AN105" s="47"/>
      <c r="AO105" s="47"/>
      <c r="AP105" s="47"/>
      <c r="AQ105" s="47"/>
    </row>
    <row r="106" spans="1:43" s="1" customFormat="1" ht="46.5" customHeight="1" x14ac:dyDescent="0.2">
      <c r="A106" s="216"/>
      <c r="B106" s="175"/>
      <c r="C106" s="165"/>
      <c r="D106" s="165"/>
      <c r="E106" s="182"/>
      <c r="F106" s="182"/>
      <c r="G106" s="182"/>
      <c r="H106" s="180"/>
      <c r="I106" s="182"/>
      <c r="J106" s="182"/>
      <c r="K106" s="293"/>
      <c r="L106" s="306"/>
      <c r="M106" s="155"/>
      <c r="N106" s="155"/>
      <c r="O106" s="255"/>
      <c r="P106" s="240"/>
      <c r="Q106" s="256"/>
      <c r="R106" s="255"/>
      <c r="S106" s="125" t="s">
        <v>367</v>
      </c>
      <c r="T106" s="120" t="s">
        <v>46</v>
      </c>
      <c r="U106" s="145">
        <v>66486000</v>
      </c>
      <c r="V106" s="307"/>
      <c r="W106" s="260"/>
      <c r="X106" s="261">
        <f>-36486000</f>
        <v>-36486000</v>
      </c>
      <c r="Y106" s="44"/>
      <c r="Z106" s="44"/>
      <c r="AA106" s="44"/>
      <c r="AB106" s="44"/>
      <c r="AC106" s="44"/>
      <c r="AD106" s="44"/>
      <c r="AE106" s="44"/>
      <c r="AF106" s="44"/>
      <c r="AG106" s="44"/>
      <c r="AH106" s="58"/>
      <c r="AI106" s="58"/>
      <c r="AJ106" s="58"/>
      <c r="AK106" s="47"/>
      <c r="AL106" s="47"/>
      <c r="AM106" s="47"/>
      <c r="AN106" s="47"/>
      <c r="AO106" s="47"/>
      <c r="AP106" s="47"/>
      <c r="AQ106" s="47"/>
    </row>
    <row r="107" spans="1:43" s="1" customFormat="1" ht="42.75" customHeight="1" x14ac:dyDescent="0.2">
      <c r="A107" s="154"/>
      <c r="B107" s="154"/>
      <c r="C107" s="154"/>
      <c r="D107" s="154"/>
      <c r="E107" s="78">
        <v>1</v>
      </c>
      <c r="F107" s="78">
        <v>2</v>
      </c>
      <c r="G107" s="70" t="s">
        <v>86</v>
      </c>
      <c r="H107" s="107" t="s">
        <v>174</v>
      </c>
      <c r="I107" s="108" t="s">
        <v>175</v>
      </c>
      <c r="J107" s="78">
        <v>1</v>
      </c>
      <c r="K107" s="285">
        <v>2</v>
      </c>
      <c r="L107" s="306"/>
      <c r="M107" s="173"/>
      <c r="N107" s="173"/>
      <c r="O107" s="127" t="s">
        <v>176</v>
      </c>
      <c r="P107" s="133">
        <v>2</v>
      </c>
      <c r="Q107" s="137">
        <v>1</v>
      </c>
      <c r="R107" s="124" t="s">
        <v>369</v>
      </c>
      <c r="S107" s="126" t="s">
        <v>360</v>
      </c>
      <c r="T107" s="127" t="s">
        <v>282</v>
      </c>
      <c r="U107" s="126">
        <v>305000000</v>
      </c>
      <c r="V107" s="309"/>
      <c r="W107" s="262"/>
      <c r="X107" s="262">
        <f>130000000+305000000</f>
        <v>435000000</v>
      </c>
      <c r="Y107" s="44"/>
      <c r="Z107" s="44"/>
      <c r="AA107" s="44"/>
      <c r="AB107" s="44"/>
      <c r="AC107" s="44"/>
      <c r="AD107" s="44"/>
      <c r="AE107" s="44"/>
      <c r="AF107" s="44"/>
      <c r="AG107" s="44"/>
      <c r="AH107" s="58"/>
      <c r="AI107" s="58"/>
      <c r="AJ107" s="58"/>
      <c r="AK107" s="47"/>
      <c r="AL107" s="47"/>
      <c r="AM107" s="47"/>
      <c r="AN107" s="47"/>
      <c r="AO107" s="47"/>
      <c r="AP107" s="47"/>
      <c r="AQ107" s="47"/>
    </row>
    <row r="108" spans="1:43" s="1" customFormat="1" ht="65.25" customHeight="1" x14ac:dyDescent="0.2">
      <c r="A108" s="216" t="s">
        <v>170</v>
      </c>
      <c r="B108" s="175" t="s">
        <v>115</v>
      </c>
      <c r="C108" s="165" t="s">
        <v>116</v>
      </c>
      <c r="D108" s="165" t="s">
        <v>163</v>
      </c>
      <c r="E108" s="78">
        <v>0</v>
      </c>
      <c r="F108" s="78">
        <v>2</v>
      </c>
      <c r="G108" s="165" t="s">
        <v>164</v>
      </c>
      <c r="H108" s="162" t="s">
        <v>177</v>
      </c>
      <c r="I108" s="165" t="s">
        <v>178</v>
      </c>
      <c r="J108" s="170">
        <v>0</v>
      </c>
      <c r="K108" s="286">
        <v>2</v>
      </c>
      <c r="L108" s="324">
        <v>2020630010118</v>
      </c>
      <c r="M108" s="155" t="s">
        <v>179</v>
      </c>
      <c r="N108" s="155" t="s">
        <v>180</v>
      </c>
      <c r="O108" s="165" t="s">
        <v>181</v>
      </c>
      <c r="P108" s="156">
        <v>1</v>
      </c>
      <c r="Q108" s="158">
        <v>1</v>
      </c>
      <c r="R108" s="154" t="s">
        <v>177</v>
      </c>
      <c r="S108" s="164" t="s">
        <v>361</v>
      </c>
      <c r="T108" s="154" t="s">
        <v>286</v>
      </c>
      <c r="U108" s="243">
        <v>60000000</v>
      </c>
      <c r="V108" s="307" t="s">
        <v>47</v>
      </c>
      <c r="W108" s="260"/>
      <c r="X108" s="260">
        <f>-60000000</f>
        <v>-60000000</v>
      </c>
      <c r="Y108" s="44"/>
      <c r="Z108" s="44"/>
      <c r="AA108" s="44"/>
      <c r="AB108" s="44"/>
      <c r="AC108" s="44"/>
      <c r="AD108" s="44"/>
      <c r="AE108" s="44"/>
      <c r="AF108" s="44"/>
      <c r="AG108" s="44"/>
      <c r="AH108" s="58"/>
      <c r="AI108" s="58"/>
      <c r="AJ108" s="58"/>
      <c r="AK108" s="47"/>
      <c r="AL108" s="47"/>
      <c r="AM108" s="47"/>
      <c r="AN108" s="47"/>
      <c r="AO108" s="47"/>
      <c r="AP108" s="47"/>
      <c r="AQ108" s="47"/>
    </row>
    <row r="109" spans="1:43" s="1" customFormat="1" ht="14.25" customHeight="1" x14ac:dyDescent="0.2">
      <c r="A109" s="154"/>
      <c r="B109" s="154"/>
      <c r="C109" s="154"/>
      <c r="D109" s="154"/>
      <c r="E109" s="81"/>
      <c r="F109" s="81"/>
      <c r="G109" s="154"/>
      <c r="H109" s="154"/>
      <c r="I109" s="154"/>
      <c r="J109" s="157"/>
      <c r="K109" s="287"/>
      <c r="L109" s="310"/>
      <c r="M109" s="154"/>
      <c r="N109" s="154"/>
      <c r="O109" s="165"/>
      <c r="P109" s="157"/>
      <c r="Q109" s="157"/>
      <c r="R109" s="214"/>
      <c r="S109" s="164"/>
      <c r="T109" s="154"/>
      <c r="U109" s="221"/>
      <c r="V109" s="309"/>
      <c r="W109" s="262"/>
      <c r="X109" s="262"/>
      <c r="Y109" s="44"/>
      <c r="Z109" s="44"/>
      <c r="AA109" s="44"/>
      <c r="AB109" s="44"/>
      <c r="AC109" s="44"/>
      <c r="AD109" s="44"/>
      <c r="AE109" s="44"/>
      <c r="AF109" s="44"/>
      <c r="AG109" s="44"/>
      <c r="AH109" s="58"/>
      <c r="AI109" s="58"/>
      <c r="AJ109" s="58"/>
      <c r="AK109" s="47"/>
      <c r="AL109" s="47"/>
      <c r="AM109" s="47"/>
      <c r="AN109" s="47"/>
      <c r="AO109" s="47"/>
      <c r="AP109" s="47"/>
      <c r="AQ109" s="47"/>
    </row>
    <row r="110" spans="1:43" s="1" customFormat="1" ht="56.25" customHeight="1" x14ac:dyDescent="0.2">
      <c r="A110" s="216" t="s">
        <v>170</v>
      </c>
      <c r="B110" s="175" t="s">
        <v>115</v>
      </c>
      <c r="C110" s="165" t="s">
        <v>116</v>
      </c>
      <c r="D110" s="165" t="s">
        <v>117</v>
      </c>
      <c r="E110" s="166">
        <v>1</v>
      </c>
      <c r="F110" s="166">
        <v>1</v>
      </c>
      <c r="G110" s="165" t="s">
        <v>118</v>
      </c>
      <c r="H110" s="162" t="s">
        <v>182</v>
      </c>
      <c r="I110" s="165" t="s">
        <v>183</v>
      </c>
      <c r="J110" s="170">
        <v>1</v>
      </c>
      <c r="K110" s="286">
        <v>1</v>
      </c>
      <c r="L110" s="306">
        <v>2020630010117</v>
      </c>
      <c r="M110" s="153" t="s">
        <v>184</v>
      </c>
      <c r="N110" s="155" t="s">
        <v>185</v>
      </c>
      <c r="O110" s="154" t="s">
        <v>186</v>
      </c>
      <c r="P110" s="156">
        <v>12</v>
      </c>
      <c r="Q110" s="158">
        <v>12</v>
      </c>
      <c r="R110" s="154" t="s">
        <v>182</v>
      </c>
      <c r="S110" s="125" t="s">
        <v>343</v>
      </c>
      <c r="T110" s="88" t="s">
        <v>344</v>
      </c>
      <c r="U110" s="145">
        <v>1125665166</v>
      </c>
      <c r="V110" s="307" t="s">
        <v>47</v>
      </c>
      <c r="W110" s="261"/>
      <c r="X110" s="261"/>
      <c r="Y110" s="44"/>
      <c r="Z110" s="44"/>
      <c r="AA110" s="44"/>
      <c r="AB110" s="44"/>
      <c r="AC110" s="44"/>
      <c r="AD110" s="44"/>
      <c r="AE110" s="44"/>
      <c r="AF110" s="44"/>
      <c r="AG110" s="44"/>
      <c r="AH110" s="58"/>
      <c r="AI110" s="58"/>
      <c r="AJ110" s="58"/>
      <c r="AK110" s="47"/>
      <c r="AL110" s="47"/>
      <c r="AM110" s="47"/>
      <c r="AN110" s="47"/>
      <c r="AO110" s="47"/>
      <c r="AP110" s="47"/>
      <c r="AQ110" s="47"/>
    </row>
    <row r="111" spans="1:43" s="1" customFormat="1" ht="65.25" customHeight="1" x14ac:dyDescent="0.2">
      <c r="A111" s="216"/>
      <c r="B111" s="175"/>
      <c r="C111" s="165"/>
      <c r="D111" s="165"/>
      <c r="E111" s="167"/>
      <c r="F111" s="167"/>
      <c r="G111" s="165"/>
      <c r="H111" s="162"/>
      <c r="I111" s="165"/>
      <c r="J111" s="170"/>
      <c r="K111" s="286"/>
      <c r="L111" s="306"/>
      <c r="M111" s="153"/>
      <c r="N111" s="155"/>
      <c r="O111" s="154"/>
      <c r="P111" s="156"/>
      <c r="Q111" s="158"/>
      <c r="R111" s="154"/>
      <c r="S111" s="125" t="s">
        <v>380</v>
      </c>
      <c r="T111" s="120" t="s">
        <v>379</v>
      </c>
      <c r="U111" s="145">
        <v>2054809688.2</v>
      </c>
      <c r="V111" s="307"/>
      <c r="W111" s="261"/>
      <c r="X111" s="261"/>
      <c r="Y111" s="44"/>
      <c r="Z111" s="44"/>
      <c r="AA111" s="44"/>
      <c r="AB111" s="44"/>
      <c r="AC111" s="44"/>
      <c r="AD111" s="44"/>
      <c r="AE111" s="44"/>
      <c r="AF111" s="44"/>
      <c r="AG111" s="44"/>
      <c r="AH111" s="58"/>
      <c r="AI111" s="58"/>
      <c r="AJ111" s="58"/>
      <c r="AK111" s="47"/>
      <c r="AL111" s="47"/>
      <c r="AM111" s="47"/>
      <c r="AN111" s="47"/>
      <c r="AO111" s="47"/>
      <c r="AP111" s="47"/>
      <c r="AQ111" s="47"/>
    </row>
    <row r="112" spans="1:43" s="1" customFormat="1" ht="34.5" customHeight="1" x14ac:dyDescent="0.2">
      <c r="A112" s="154"/>
      <c r="B112" s="154"/>
      <c r="C112" s="154"/>
      <c r="D112" s="154"/>
      <c r="E112" s="168"/>
      <c r="F112" s="168"/>
      <c r="G112" s="154"/>
      <c r="H112" s="154"/>
      <c r="I112" s="154"/>
      <c r="J112" s="157"/>
      <c r="K112" s="287"/>
      <c r="L112" s="310"/>
      <c r="M112" s="154"/>
      <c r="N112" s="154"/>
      <c r="O112" s="154"/>
      <c r="P112" s="157"/>
      <c r="Q112" s="157"/>
      <c r="R112" s="154"/>
      <c r="S112" s="213" t="s">
        <v>298</v>
      </c>
      <c r="T112" s="154" t="s">
        <v>299</v>
      </c>
      <c r="U112" s="211">
        <f>6287094829.2-U111</f>
        <v>4232285141</v>
      </c>
      <c r="V112" s="309"/>
      <c r="W112" s="262"/>
      <c r="X112" s="262">
        <f>1125665166+4978979820.15</f>
        <v>6104644986.1499996</v>
      </c>
      <c r="Y112" s="45"/>
      <c r="Z112" s="44"/>
      <c r="AA112" s="44"/>
      <c r="AB112" s="44"/>
      <c r="AC112" s="44"/>
      <c r="AD112" s="44"/>
      <c r="AE112" s="44"/>
      <c r="AF112" s="44"/>
      <c r="AG112" s="44"/>
      <c r="AH112" s="58"/>
      <c r="AI112" s="58"/>
      <c r="AJ112" s="58"/>
      <c r="AK112" s="47"/>
      <c r="AL112" s="47"/>
      <c r="AM112" s="47"/>
      <c r="AN112" s="47"/>
      <c r="AO112" s="47"/>
      <c r="AP112" s="47"/>
      <c r="AQ112" s="47"/>
    </row>
    <row r="113" spans="1:43" s="1" customFormat="1" ht="16.5" customHeight="1" thickBot="1" x14ac:dyDescent="0.25">
      <c r="A113" s="154"/>
      <c r="B113" s="154"/>
      <c r="C113" s="154"/>
      <c r="D113" s="154"/>
      <c r="E113" s="169"/>
      <c r="F113" s="169"/>
      <c r="G113" s="154"/>
      <c r="H113" s="154"/>
      <c r="I113" s="154"/>
      <c r="J113" s="157"/>
      <c r="K113" s="287"/>
      <c r="L113" s="326"/>
      <c r="M113" s="327"/>
      <c r="N113" s="327"/>
      <c r="O113" s="327"/>
      <c r="P113" s="328"/>
      <c r="Q113" s="328"/>
      <c r="R113" s="327"/>
      <c r="S113" s="329"/>
      <c r="T113" s="330"/>
      <c r="U113" s="331"/>
      <c r="V113" s="332"/>
      <c r="W113" s="270"/>
      <c r="X113" s="270"/>
      <c r="Y113" s="45"/>
      <c r="Z113" s="44"/>
      <c r="AA113" s="44"/>
      <c r="AB113" s="44"/>
      <c r="AC113" s="44"/>
      <c r="AD113" s="44"/>
      <c r="AE113" s="44"/>
      <c r="AF113" s="44"/>
      <c r="AG113" s="44"/>
      <c r="AH113" s="58"/>
      <c r="AI113" s="58"/>
      <c r="AJ113" s="58"/>
      <c r="AK113" s="47"/>
      <c r="AL113" s="47"/>
      <c r="AM113" s="47"/>
      <c r="AN113" s="47"/>
      <c r="AO113" s="47"/>
      <c r="AP113" s="47"/>
      <c r="AQ113" s="47"/>
    </row>
    <row r="114" spans="1:43" ht="15" customHeight="1" x14ac:dyDescent="0.2">
      <c r="A114" s="217" t="s">
        <v>187</v>
      </c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>
        <f>SUM(U11:U113)</f>
        <v>128911859750.95</v>
      </c>
      <c r="V114" s="298"/>
      <c r="W114" s="271"/>
      <c r="X114" s="272" t="e">
        <f>X13+X14+X16+X23+X33+X35+X60+X62+X64+X72+X73+X91+X98+X99+X101+X104+X107+X108+X112</f>
        <v>#VALUE!</v>
      </c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253"/>
      <c r="AJ114" s="98"/>
      <c r="AK114" s="49"/>
      <c r="AL114" s="49"/>
      <c r="AM114" s="49"/>
      <c r="AN114" s="49"/>
      <c r="AO114" s="49"/>
      <c r="AP114" s="49"/>
      <c r="AQ114" s="49"/>
    </row>
    <row r="115" spans="1:43" ht="14.25" customHeight="1" x14ac:dyDescent="0.2">
      <c r="A115" s="217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7"/>
      <c r="U115" s="217"/>
      <c r="V115" s="227"/>
      <c r="W115" s="273"/>
      <c r="X115" s="274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253"/>
      <c r="AJ115" s="98"/>
      <c r="AK115" s="49"/>
      <c r="AL115" s="49"/>
      <c r="AM115" s="49"/>
      <c r="AN115" s="49"/>
      <c r="AO115" s="49"/>
      <c r="AP115" s="49"/>
      <c r="AQ115" s="49"/>
    </row>
    <row r="116" spans="1:43" x14ac:dyDescent="0.2">
      <c r="A116" s="66"/>
      <c r="B116" s="37"/>
      <c r="C116" s="37"/>
      <c r="D116" s="37"/>
      <c r="E116" s="37"/>
      <c r="F116" s="37"/>
      <c r="G116" s="37"/>
      <c r="H116" s="51"/>
      <c r="I116" s="37"/>
      <c r="J116" s="37"/>
      <c r="K116" s="37"/>
      <c r="L116" s="51"/>
      <c r="M116" s="37"/>
      <c r="N116" s="51"/>
      <c r="O116" s="51"/>
      <c r="P116" s="51"/>
      <c r="Q116" s="51"/>
      <c r="R116" s="51"/>
      <c r="S116" s="51"/>
      <c r="T116" s="51"/>
      <c r="U116" s="148"/>
      <c r="V116" s="51"/>
      <c r="W116" s="260"/>
      <c r="X116" s="260"/>
      <c r="Y116" s="50"/>
      <c r="Z116" s="50"/>
      <c r="AA116" s="50"/>
      <c r="AB116" s="50"/>
      <c r="AC116" s="50"/>
      <c r="AD116" s="50"/>
      <c r="AE116" s="48"/>
      <c r="AF116" s="53"/>
      <c r="AG116" s="53"/>
      <c r="AH116" s="52"/>
      <c r="AI116" s="52"/>
      <c r="AJ116" s="52"/>
    </row>
    <row r="117" spans="1:43" ht="42.75" customHeight="1" x14ac:dyDescent="0.2">
      <c r="A117" s="6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51"/>
      <c r="O117" s="51"/>
      <c r="P117" s="51"/>
      <c r="Q117" s="51"/>
      <c r="R117" s="51"/>
      <c r="S117" s="51"/>
      <c r="T117" s="51"/>
      <c r="U117" s="51"/>
      <c r="V117" s="67"/>
      <c r="W117" s="270"/>
      <c r="X117" s="275"/>
      <c r="Y117" s="37"/>
      <c r="Z117" s="37"/>
      <c r="AA117" s="37"/>
      <c r="AB117" s="37"/>
      <c r="AC117" s="37"/>
      <c r="AD117" s="51"/>
      <c r="AE117" s="53"/>
      <c r="AF117" s="53"/>
      <c r="AG117" s="53"/>
      <c r="AH117" s="52"/>
      <c r="AI117" s="52"/>
      <c r="AJ117" s="52"/>
    </row>
    <row r="118" spans="1:43" ht="14.25" x14ac:dyDescent="0.2">
      <c r="A118" s="66"/>
      <c r="B118" s="37"/>
      <c r="C118" s="68"/>
      <c r="D118" s="37"/>
      <c r="E118" s="37"/>
      <c r="F118" s="37"/>
      <c r="G118" s="51"/>
      <c r="H118" s="51"/>
      <c r="I118" s="51"/>
      <c r="J118" s="228" t="s">
        <v>247</v>
      </c>
      <c r="K118" s="228"/>
      <c r="L118" s="228"/>
      <c r="M118" s="68"/>
      <c r="N118" s="68"/>
      <c r="O118" s="228" t="s">
        <v>248</v>
      </c>
      <c r="P118" s="228"/>
      <c r="Q118" s="228"/>
      <c r="R118" s="68"/>
      <c r="S118" s="68"/>
      <c r="T118" s="37"/>
      <c r="U118" s="37"/>
      <c r="V118" s="37"/>
      <c r="W118" s="262"/>
      <c r="X118" s="262"/>
      <c r="Y118" s="37"/>
      <c r="Z118" s="37"/>
      <c r="AA118" s="37"/>
      <c r="AB118" s="37"/>
      <c r="AC118" s="37"/>
      <c r="AD118" s="37"/>
      <c r="AE118" s="53"/>
      <c r="AF118" s="53"/>
      <c r="AG118" s="53"/>
      <c r="AH118" s="52"/>
      <c r="AI118" s="52"/>
      <c r="AJ118" s="52"/>
    </row>
    <row r="119" spans="1:43" ht="14.25" x14ac:dyDescent="0.2">
      <c r="A119" s="8"/>
      <c r="B119" s="31"/>
      <c r="C119" s="10"/>
      <c r="D119" s="31"/>
      <c r="E119" s="9"/>
      <c r="F119" s="31"/>
      <c r="G119" s="33"/>
      <c r="H119" s="33"/>
      <c r="I119" s="33"/>
      <c r="J119" s="9"/>
      <c r="K119" s="31"/>
      <c r="L119" s="9"/>
      <c r="M119" s="31"/>
      <c r="N119" s="31"/>
      <c r="O119" s="10"/>
      <c r="P119" s="9"/>
      <c r="Q119" s="33"/>
      <c r="R119" s="33"/>
      <c r="S119" s="33"/>
      <c r="T119" s="33"/>
      <c r="U119" s="91"/>
      <c r="V119" s="33"/>
      <c r="W119" s="276"/>
      <c r="X119" s="276"/>
      <c r="Y119" s="33"/>
      <c r="Z119" s="33"/>
      <c r="AA119" s="33"/>
      <c r="AB119" s="33"/>
      <c r="AC119" s="33"/>
      <c r="AD119" s="32"/>
    </row>
    <row r="120" spans="1:43" ht="14.25" x14ac:dyDescent="0.2">
      <c r="A120" s="8"/>
      <c r="B120" s="31"/>
      <c r="C120" s="10"/>
      <c r="D120" s="31"/>
      <c r="E120" s="9"/>
      <c r="F120" s="31"/>
      <c r="G120" s="33"/>
      <c r="H120" s="33"/>
      <c r="I120" s="33"/>
      <c r="J120" s="9"/>
      <c r="K120" s="31"/>
      <c r="L120" s="9"/>
      <c r="M120" s="31"/>
      <c r="N120" s="31"/>
      <c r="O120" s="10"/>
      <c r="P120" s="9"/>
      <c r="Q120" s="9"/>
      <c r="R120" s="9"/>
      <c r="S120" s="9"/>
      <c r="T120" s="33"/>
      <c r="U120" s="39"/>
      <c r="V120" s="33"/>
      <c r="W120" s="276"/>
      <c r="X120" s="277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</row>
    <row r="121" spans="1:43" ht="14.25" customHeight="1" x14ac:dyDescent="0.2">
      <c r="A121" s="8"/>
      <c r="B121" s="31"/>
      <c r="C121" s="9"/>
      <c r="D121" s="31"/>
      <c r="E121" s="9"/>
      <c r="F121" s="31"/>
      <c r="G121" s="33"/>
      <c r="H121" s="33"/>
      <c r="I121" s="33"/>
      <c r="J121" s="9"/>
      <c r="K121" s="31"/>
      <c r="L121" s="9"/>
      <c r="M121" s="31"/>
      <c r="N121" s="31"/>
      <c r="O121" s="9"/>
      <c r="P121" s="9"/>
      <c r="Q121" s="9"/>
      <c r="R121" s="9"/>
      <c r="S121" s="9"/>
      <c r="T121" s="33"/>
      <c r="U121" s="39"/>
      <c r="V121" s="33"/>
      <c r="W121" s="276"/>
      <c r="X121" s="278"/>
      <c r="Y121" s="33"/>
      <c r="Z121" s="33"/>
      <c r="AA121" s="33"/>
      <c r="AB121" s="33"/>
      <c r="AC121" s="33"/>
      <c r="AD121" s="11"/>
    </row>
    <row r="122" spans="1:43" ht="25.5" customHeight="1" thickBot="1" x14ac:dyDescent="0.25">
      <c r="A122" s="8"/>
      <c r="B122" s="31"/>
      <c r="C122" s="10"/>
      <c r="D122" s="31"/>
      <c r="E122" s="9"/>
      <c r="F122" s="31"/>
      <c r="G122" s="33"/>
      <c r="H122" s="33"/>
      <c r="I122" s="33"/>
      <c r="J122" s="20"/>
      <c r="K122" s="20"/>
      <c r="L122" s="34"/>
      <c r="M122" s="31"/>
      <c r="N122" s="31"/>
      <c r="O122" s="20"/>
      <c r="P122" s="20"/>
      <c r="Q122" s="9"/>
      <c r="R122" s="9"/>
      <c r="S122" s="9"/>
      <c r="T122" s="33"/>
      <c r="U122" s="39"/>
      <c r="V122" s="33"/>
      <c r="W122" s="276"/>
      <c r="X122" s="278"/>
      <c r="Y122" s="33"/>
      <c r="Z122" s="33"/>
      <c r="AA122" s="33"/>
      <c r="AB122" s="33"/>
      <c r="AC122" s="33"/>
      <c r="AD122" s="11"/>
    </row>
    <row r="123" spans="1:43" ht="15" x14ac:dyDescent="0.2">
      <c r="A123" s="8"/>
      <c r="B123" s="31"/>
      <c r="C123" s="12"/>
      <c r="D123" s="31"/>
      <c r="E123" s="9"/>
      <c r="F123" s="31"/>
      <c r="G123" s="33"/>
      <c r="H123" s="33"/>
      <c r="I123" s="33"/>
      <c r="J123" s="229" t="s">
        <v>249</v>
      </c>
      <c r="K123" s="229"/>
      <c r="L123" s="229"/>
      <c r="M123" s="17"/>
      <c r="N123" s="17"/>
      <c r="O123" s="230" t="s">
        <v>250</v>
      </c>
      <c r="P123" s="230"/>
      <c r="Q123" s="230"/>
      <c r="R123" s="30"/>
      <c r="S123" s="30"/>
      <c r="T123" s="9"/>
      <c r="U123" s="40"/>
      <c r="V123" s="15"/>
      <c r="W123" s="279"/>
      <c r="X123" s="280"/>
      <c r="Y123" s="15"/>
      <c r="Z123" s="15"/>
      <c r="AA123" s="15"/>
      <c r="AB123" s="15"/>
      <c r="AC123" s="15"/>
      <c r="AD123" s="11"/>
    </row>
    <row r="124" spans="1:43" ht="15" x14ac:dyDescent="0.2">
      <c r="A124" s="8"/>
      <c r="B124" s="31"/>
      <c r="C124" s="12"/>
      <c r="D124" s="31"/>
      <c r="E124" s="9"/>
      <c r="F124" s="31"/>
      <c r="G124" s="33"/>
      <c r="H124" s="33"/>
      <c r="I124" s="33"/>
      <c r="J124" s="9" t="s">
        <v>251</v>
      </c>
      <c r="K124" s="31"/>
      <c r="L124" s="35"/>
      <c r="M124" s="17"/>
      <c r="N124" s="17"/>
      <c r="O124" s="9" t="s">
        <v>47</v>
      </c>
      <c r="P124" s="31"/>
      <c r="Q124" s="9"/>
      <c r="R124" s="9"/>
      <c r="S124" s="9"/>
      <c r="T124" s="9"/>
      <c r="U124" s="41"/>
      <c r="V124" s="15"/>
      <c r="W124" s="279"/>
      <c r="X124" s="279"/>
      <c r="Y124" s="15"/>
      <c r="Z124" s="15"/>
      <c r="AA124" s="15"/>
      <c r="AB124" s="15"/>
      <c r="AC124" s="15"/>
      <c r="AD124" s="11"/>
    </row>
    <row r="125" spans="1:43" ht="14.25" x14ac:dyDescent="0.2">
      <c r="A125" s="8"/>
      <c r="B125" s="31"/>
      <c r="C125" s="9"/>
      <c r="D125" s="31"/>
      <c r="E125" s="9"/>
      <c r="F125" s="31"/>
      <c r="G125" s="9"/>
      <c r="H125" s="31"/>
      <c r="I125" s="9"/>
      <c r="J125" s="9"/>
      <c r="K125" s="31"/>
      <c r="L125" s="10"/>
      <c r="M125" s="31"/>
      <c r="N125" s="9"/>
      <c r="O125" s="9"/>
      <c r="P125" s="9"/>
      <c r="Q125" s="9"/>
      <c r="R125" s="9"/>
      <c r="S125" s="9"/>
      <c r="T125" s="9"/>
      <c r="U125" s="9"/>
      <c r="V125" s="15"/>
      <c r="W125" s="279"/>
      <c r="X125" s="279"/>
      <c r="Y125" s="15"/>
      <c r="Z125" s="15"/>
      <c r="AA125" s="15"/>
      <c r="AB125" s="15"/>
      <c r="AC125" s="15"/>
      <c r="AD125" s="11"/>
    </row>
    <row r="126" spans="1:43" ht="31.5" customHeight="1" x14ac:dyDescent="0.2">
      <c r="A126" s="8"/>
      <c r="B126" s="31"/>
      <c r="C126" s="9"/>
      <c r="D126" s="31"/>
      <c r="E126" s="9"/>
      <c r="F126" s="31"/>
      <c r="G126" s="9"/>
      <c r="H126" s="31"/>
      <c r="I126" s="9"/>
      <c r="J126" s="9"/>
      <c r="K126" s="31"/>
      <c r="L126" s="10"/>
      <c r="M126" s="31"/>
      <c r="N126" s="9"/>
      <c r="O126" s="9"/>
      <c r="P126" s="9"/>
      <c r="Q126" s="9"/>
      <c r="R126" s="9"/>
      <c r="S126" s="9"/>
      <c r="T126" s="9"/>
      <c r="U126" s="9"/>
      <c r="V126" s="15"/>
      <c r="W126" s="279"/>
      <c r="X126" s="279"/>
      <c r="Y126" s="15"/>
      <c r="Z126" s="15"/>
      <c r="AA126" s="15"/>
      <c r="AB126" s="15"/>
      <c r="AC126" s="15"/>
      <c r="AD126" s="11"/>
    </row>
    <row r="127" spans="1:43" ht="15" thickBot="1" x14ac:dyDescent="0.25">
      <c r="A127" s="224" t="s">
        <v>252</v>
      </c>
      <c r="B127" s="225"/>
      <c r="C127" s="225"/>
      <c r="D127" s="225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6"/>
    </row>
  </sheetData>
  <autoFilter ref="A10:BI118"/>
  <mergeCells count="408">
    <mergeCell ref="R105:R106"/>
    <mergeCell ref="Q105:Q106"/>
    <mergeCell ref="P105:P106"/>
    <mergeCell ref="O105:O106"/>
    <mergeCell ref="E105:E106"/>
    <mergeCell ref="F105:F106"/>
    <mergeCell ref="G105:G106"/>
    <mergeCell ref="H105:H106"/>
    <mergeCell ref="I105:I106"/>
    <mergeCell ref="J105:J106"/>
    <mergeCell ref="K105:K106"/>
    <mergeCell ref="AH114:AH115"/>
    <mergeCell ref="AG114:AG115"/>
    <mergeCell ref="AI114:AI115"/>
    <mergeCell ref="W114:W115"/>
    <mergeCell ref="X114:X115"/>
    <mergeCell ref="Z114:Z115"/>
    <mergeCell ref="AA114:AA115"/>
    <mergeCell ref="AB114:AB115"/>
    <mergeCell ref="AC114:AC115"/>
    <mergeCell ref="AD114:AD115"/>
    <mergeCell ref="AE114:AE115"/>
    <mergeCell ref="AF114:AF115"/>
    <mergeCell ref="A105:A107"/>
    <mergeCell ref="B105:B107"/>
    <mergeCell ref="C105:C107"/>
    <mergeCell ref="D105:D107"/>
    <mergeCell ref="K71:K72"/>
    <mergeCell ref="J71:J72"/>
    <mergeCell ref="I71:I72"/>
    <mergeCell ref="H71:H72"/>
    <mergeCell ref="G71:G72"/>
    <mergeCell ref="D71:D72"/>
    <mergeCell ref="B96:B98"/>
    <mergeCell ref="C96:C98"/>
    <mergeCell ref="A96:A98"/>
    <mergeCell ref="E96:E98"/>
    <mergeCell ref="H96:H98"/>
    <mergeCell ref="I96:I98"/>
    <mergeCell ref="J96:J98"/>
    <mergeCell ref="G100:G101"/>
    <mergeCell ref="D85:D91"/>
    <mergeCell ref="S108:S109"/>
    <mergeCell ref="T108:T109"/>
    <mergeCell ref="U108:U109"/>
    <mergeCell ref="S34:S35"/>
    <mergeCell ref="T34:T35"/>
    <mergeCell ref="U34:U35"/>
    <mergeCell ref="S25:S26"/>
    <mergeCell ref="T25:T26"/>
    <mergeCell ref="U25:U26"/>
    <mergeCell ref="T86:T87"/>
    <mergeCell ref="S56:S57"/>
    <mergeCell ref="T56:T57"/>
    <mergeCell ref="U86:U87"/>
    <mergeCell ref="T88:T90"/>
    <mergeCell ref="U88:U90"/>
    <mergeCell ref="V14:V15"/>
    <mergeCell ref="M14:M15"/>
    <mergeCell ref="A14:A15"/>
    <mergeCell ref="B14:B15"/>
    <mergeCell ref="C14:C15"/>
    <mergeCell ref="D14:D15"/>
    <mergeCell ref="G14:G15"/>
    <mergeCell ref="H14:H15"/>
    <mergeCell ref="I14:I15"/>
    <mergeCell ref="J14:J15"/>
    <mergeCell ref="K14:K15"/>
    <mergeCell ref="L14:L15"/>
    <mergeCell ref="P14:P15"/>
    <mergeCell ref="Q14:Q15"/>
    <mergeCell ref="R14:R15"/>
    <mergeCell ref="O14:O15"/>
    <mergeCell ref="P21:P22"/>
    <mergeCell ref="O36:O37"/>
    <mergeCell ref="O34:O35"/>
    <mergeCell ref="P71:P72"/>
    <mergeCell ref="Q71:Q72"/>
    <mergeCell ref="R71:R72"/>
    <mergeCell ref="Q21:Q22"/>
    <mergeCell ref="Q66:Q68"/>
    <mergeCell ref="O21:O22"/>
    <mergeCell ref="O42:O43"/>
    <mergeCell ref="O56:O57"/>
    <mergeCell ref="P56:P57"/>
    <mergeCell ref="Q56:Q57"/>
    <mergeCell ref="O48:O49"/>
    <mergeCell ref="P48:P49"/>
    <mergeCell ref="Q48:Q49"/>
    <mergeCell ref="O29:O30"/>
    <mergeCell ref="P29:P30"/>
    <mergeCell ref="Q29:Q30"/>
    <mergeCell ref="O31:O32"/>
    <mergeCell ref="Q31:Q32"/>
    <mergeCell ref="P31:P32"/>
    <mergeCell ref="A63:A64"/>
    <mergeCell ref="B63:B64"/>
    <mergeCell ref="A65:A72"/>
    <mergeCell ref="B65:B72"/>
    <mergeCell ref="D66:D70"/>
    <mergeCell ref="E66:E70"/>
    <mergeCell ref="F66:F70"/>
    <mergeCell ref="E25:E33"/>
    <mergeCell ref="F25:F33"/>
    <mergeCell ref="C65:C72"/>
    <mergeCell ref="E71:E72"/>
    <mergeCell ref="F71:F72"/>
    <mergeCell ref="A24:A60"/>
    <mergeCell ref="B24:B60"/>
    <mergeCell ref="C24:C33"/>
    <mergeCell ref="D24:D33"/>
    <mergeCell ref="E36:E37"/>
    <mergeCell ref="F36:F37"/>
    <mergeCell ref="A127:AD127"/>
    <mergeCell ref="J102:J104"/>
    <mergeCell ref="K102:K104"/>
    <mergeCell ref="Q34:Q35"/>
    <mergeCell ref="P66:P68"/>
    <mergeCell ref="J34:J35"/>
    <mergeCell ref="O66:O68"/>
    <mergeCell ref="L63:L64"/>
    <mergeCell ref="M63:M64"/>
    <mergeCell ref="V102:V104"/>
    <mergeCell ref="L105:L107"/>
    <mergeCell ref="M105:M107"/>
    <mergeCell ref="N105:N107"/>
    <mergeCell ref="V105:V107"/>
    <mergeCell ref="V114:V115"/>
    <mergeCell ref="J118:L118"/>
    <mergeCell ref="O118:Q118"/>
    <mergeCell ref="K76:K81"/>
    <mergeCell ref="J76:J81"/>
    <mergeCell ref="I76:I81"/>
    <mergeCell ref="H34:H35"/>
    <mergeCell ref="J123:L123"/>
    <mergeCell ref="G66:G70"/>
    <mergeCell ref="O123:Q123"/>
    <mergeCell ref="M102:M104"/>
    <mergeCell ref="N102:N104"/>
    <mergeCell ref="J100:J101"/>
    <mergeCell ref="K100:K101"/>
    <mergeCell ref="J85:J91"/>
    <mergeCell ref="P27:P28"/>
    <mergeCell ref="Q27:Q28"/>
    <mergeCell ref="O25:O26"/>
    <mergeCell ref="P25:P26"/>
    <mergeCell ref="Q25:Q26"/>
    <mergeCell ref="K25:K33"/>
    <mergeCell ref="K34:K35"/>
    <mergeCell ref="O27:O28"/>
    <mergeCell ref="K93:K95"/>
    <mergeCell ref="K96:K98"/>
    <mergeCell ref="J93:J95"/>
    <mergeCell ref="K85:K91"/>
    <mergeCell ref="P34:P35"/>
    <mergeCell ref="O61:O62"/>
    <mergeCell ref="P61:P62"/>
    <mergeCell ref="Q61:Q62"/>
    <mergeCell ref="N24:N60"/>
    <mergeCell ref="M24:M60"/>
    <mergeCell ref="L24:L60"/>
    <mergeCell ref="V74:V84"/>
    <mergeCell ref="V93:V95"/>
    <mergeCell ref="M100:M101"/>
    <mergeCell ref="N100:N101"/>
    <mergeCell ref="P100:P101"/>
    <mergeCell ref="N93:N98"/>
    <mergeCell ref="J36:J37"/>
    <mergeCell ref="I36:I37"/>
    <mergeCell ref="R96:R98"/>
    <mergeCell ref="V96:V98"/>
    <mergeCell ref="V100:V101"/>
    <mergeCell ref="L93:L98"/>
    <mergeCell ref="M93:M98"/>
    <mergeCell ref="I93:I95"/>
    <mergeCell ref="V85:V91"/>
    <mergeCell ref="N63:N64"/>
    <mergeCell ref="N65:N72"/>
    <mergeCell ref="M61:M62"/>
    <mergeCell ref="N61:N62"/>
    <mergeCell ref="S86:S87"/>
    <mergeCell ref="K36:K37"/>
    <mergeCell ref="P36:P37"/>
    <mergeCell ref="Q36:Q37"/>
    <mergeCell ref="R93:R95"/>
    <mergeCell ref="U114:U115"/>
    <mergeCell ref="A114:T115"/>
    <mergeCell ref="D96:D98"/>
    <mergeCell ref="L100:L101"/>
    <mergeCell ref="H100:H101"/>
    <mergeCell ref="I100:I101"/>
    <mergeCell ref="G96:G98"/>
    <mergeCell ref="A108:A109"/>
    <mergeCell ref="B108:B109"/>
    <mergeCell ref="C108:C109"/>
    <mergeCell ref="D108:D109"/>
    <mergeCell ref="A102:A104"/>
    <mergeCell ref="B102:B104"/>
    <mergeCell ref="C102:C104"/>
    <mergeCell ref="D102:D104"/>
    <mergeCell ref="E102:E104"/>
    <mergeCell ref="F102:F104"/>
    <mergeCell ref="G102:G104"/>
    <mergeCell ref="H102:H104"/>
    <mergeCell ref="I102:I104"/>
    <mergeCell ref="R102:R104"/>
    <mergeCell ref="F96:F98"/>
    <mergeCell ref="O103:O104"/>
    <mergeCell ref="P103:P104"/>
    <mergeCell ref="U112:U113"/>
    <mergeCell ref="S112:S113"/>
    <mergeCell ref="T112:T113"/>
    <mergeCell ref="V110:V113"/>
    <mergeCell ref="A100:A101"/>
    <mergeCell ref="B100:B101"/>
    <mergeCell ref="C100:C101"/>
    <mergeCell ref="D100:D101"/>
    <mergeCell ref="E100:E101"/>
    <mergeCell ref="F100:F101"/>
    <mergeCell ref="Q103:Q104"/>
    <mergeCell ref="G108:G109"/>
    <mergeCell ref="H108:H109"/>
    <mergeCell ref="I108:I109"/>
    <mergeCell ref="J108:J109"/>
    <mergeCell ref="K108:K109"/>
    <mergeCell ref="L108:L109"/>
    <mergeCell ref="M108:M109"/>
    <mergeCell ref="R108:R109"/>
    <mergeCell ref="V108:V109"/>
    <mergeCell ref="A110:A113"/>
    <mergeCell ref="B110:B113"/>
    <mergeCell ref="O108:O109"/>
    <mergeCell ref="P108:P109"/>
    <mergeCell ref="A17:A23"/>
    <mergeCell ref="B17:B23"/>
    <mergeCell ref="C17:C23"/>
    <mergeCell ref="D17:D23"/>
    <mergeCell ref="I34:I35"/>
    <mergeCell ref="A1:B4"/>
    <mergeCell ref="C1:U1"/>
    <mergeCell ref="C3:U3"/>
    <mergeCell ref="C4:U4"/>
    <mergeCell ref="B9:B10"/>
    <mergeCell ref="C9:C10"/>
    <mergeCell ref="D9:F9"/>
    <mergeCell ref="L8:N8"/>
    <mergeCell ref="O8:Q8"/>
    <mergeCell ref="S8:U8"/>
    <mergeCell ref="L6:V6"/>
    <mergeCell ref="A6:K6"/>
    <mergeCell ref="A7:G7"/>
    <mergeCell ref="A9:A10"/>
    <mergeCell ref="G9:G10"/>
    <mergeCell ref="H9:H10"/>
    <mergeCell ref="I9:K9"/>
    <mergeCell ref="A8:K8"/>
    <mergeCell ref="N14:N15"/>
    <mergeCell ref="N17:N23"/>
    <mergeCell ref="I66:I70"/>
    <mergeCell ref="J66:J70"/>
    <mergeCell ref="K66:K70"/>
    <mergeCell ref="J25:J33"/>
    <mergeCell ref="L17:L23"/>
    <mergeCell ref="M17:M23"/>
    <mergeCell ref="K18:K22"/>
    <mergeCell ref="J40:J60"/>
    <mergeCell ref="J18:J22"/>
    <mergeCell ref="L65:L72"/>
    <mergeCell ref="M65:M72"/>
    <mergeCell ref="K40:K60"/>
    <mergeCell ref="R86:R91"/>
    <mergeCell ref="R76:R81"/>
    <mergeCell ref="B93:B95"/>
    <mergeCell ref="C93:C95"/>
    <mergeCell ref="A93:A95"/>
    <mergeCell ref="H85:H91"/>
    <mergeCell ref="A74:A92"/>
    <mergeCell ref="B74:B92"/>
    <mergeCell ref="C74:C92"/>
    <mergeCell ref="H76:H81"/>
    <mergeCell ref="D93:D95"/>
    <mergeCell ref="G76:G81"/>
    <mergeCell ref="G85:G91"/>
    <mergeCell ref="H93:H95"/>
    <mergeCell ref="O76:O77"/>
    <mergeCell ref="P76:P77"/>
    <mergeCell ref="Q76:Q77"/>
    <mergeCell ref="O94:O95"/>
    <mergeCell ref="P94:P95"/>
    <mergeCell ref="Q94:Q95"/>
    <mergeCell ref="O74:O75"/>
    <mergeCell ref="P74:P75"/>
    <mergeCell ref="Q74:Q75"/>
    <mergeCell ref="R74:R75"/>
    <mergeCell ref="V40:V60"/>
    <mergeCell ref="R18:R22"/>
    <mergeCell ref="R65:R69"/>
    <mergeCell ref="V34:V35"/>
    <mergeCell ref="V36:V37"/>
    <mergeCell ref="R36:R37"/>
    <mergeCell ref="V63:V64"/>
    <mergeCell ref="V65:V72"/>
    <mergeCell ref="R25:R26"/>
    <mergeCell ref="R61:R62"/>
    <mergeCell ref="V61:V62"/>
    <mergeCell ref="R27:R33"/>
    <mergeCell ref="R34:R35"/>
    <mergeCell ref="V24:V33"/>
    <mergeCell ref="F18:F22"/>
    <mergeCell ref="I18:I22"/>
    <mergeCell ref="H12:H13"/>
    <mergeCell ref="D34:D35"/>
    <mergeCell ref="C40:C60"/>
    <mergeCell ref="D40:D60"/>
    <mergeCell ref="E40:E60"/>
    <mergeCell ref="F40:F60"/>
    <mergeCell ref="G40:G60"/>
    <mergeCell ref="H40:H60"/>
    <mergeCell ref="G18:G22"/>
    <mergeCell ref="G12:G13"/>
    <mergeCell ref="E34:E35"/>
    <mergeCell ref="F34:F35"/>
    <mergeCell ref="E14:E15"/>
    <mergeCell ref="F14:F15"/>
    <mergeCell ref="E12:E13"/>
    <mergeCell ref="F12:F13"/>
    <mergeCell ref="G24:G33"/>
    <mergeCell ref="H66:H70"/>
    <mergeCell ref="H25:H33"/>
    <mergeCell ref="I12:I13"/>
    <mergeCell ref="G93:G95"/>
    <mergeCell ref="I85:I91"/>
    <mergeCell ref="C36:C37"/>
    <mergeCell ref="C34:C35"/>
    <mergeCell ref="G34:G35"/>
    <mergeCell ref="H18:H22"/>
    <mergeCell ref="H36:H37"/>
    <mergeCell ref="G36:G37"/>
    <mergeCell ref="D36:D37"/>
    <mergeCell ref="E18:E22"/>
    <mergeCell ref="D76:D81"/>
    <mergeCell ref="I25:I33"/>
    <mergeCell ref="I40:I60"/>
    <mergeCell ref="C12:C13"/>
    <mergeCell ref="D12:D13"/>
    <mergeCell ref="E76:E81"/>
    <mergeCell ref="F76:F81"/>
    <mergeCell ref="E85:E91"/>
    <mergeCell ref="F85:F91"/>
    <mergeCell ref="E93:E95"/>
    <mergeCell ref="F93:F95"/>
    <mergeCell ref="V11:V13"/>
    <mergeCell ref="A61:A62"/>
    <mergeCell ref="B61:B62"/>
    <mergeCell ref="C61:C62"/>
    <mergeCell ref="D61:D62"/>
    <mergeCell ref="G61:G62"/>
    <mergeCell ref="H61:H62"/>
    <mergeCell ref="I61:I62"/>
    <mergeCell ref="J61:J62"/>
    <mergeCell ref="K61:K62"/>
    <mergeCell ref="L61:L62"/>
    <mergeCell ref="J12:J13"/>
    <mergeCell ref="K12:K13"/>
    <mergeCell ref="L11:L13"/>
    <mergeCell ref="M11:M13"/>
    <mergeCell ref="N11:N13"/>
    <mergeCell ref="O12:O13"/>
    <mergeCell ref="P12:P13"/>
    <mergeCell ref="Q12:Q13"/>
    <mergeCell ref="R12:R13"/>
    <mergeCell ref="A11:A13"/>
    <mergeCell ref="B11:B13"/>
    <mergeCell ref="E61:E62"/>
    <mergeCell ref="F61:F62"/>
    <mergeCell ref="C110:C113"/>
    <mergeCell ref="D110:D113"/>
    <mergeCell ref="E110:E113"/>
    <mergeCell ref="F110:F113"/>
    <mergeCell ref="G110:G113"/>
    <mergeCell ref="H110:H113"/>
    <mergeCell ref="I110:I113"/>
    <mergeCell ref="J110:J113"/>
    <mergeCell ref="K110:K113"/>
    <mergeCell ref="W14:W15"/>
    <mergeCell ref="X14:X15"/>
    <mergeCell ref="Y114:Y115"/>
    <mergeCell ref="R40:R60"/>
    <mergeCell ref="L110:L113"/>
    <mergeCell ref="M110:M113"/>
    <mergeCell ref="N110:N113"/>
    <mergeCell ref="O110:O113"/>
    <mergeCell ref="P110:P113"/>
    <mergeCell ref="Q110:Q113"/>
    <mergeCell ref="R110:R113"/>
    <mergeCell ref="O44:O47"/>
    <mergeCell ref="P42:P47"/>
    <mergeCell ref="Q42:Q47"/>
    <mergeCell ref="O71:O72"/>
    <mergeCell ref="M74:M91"/>
    <mergeCell ref="N74:N91"/>
    <mergeCell ref="L74:L91"/>
    <mergeCell ref="R100:R101"/>
    <mergeCell ref="N108:N109"/>
    <mergeCell ref="Q108:Q109"/>
    <mergeCell ref="Q100:Q101"/>
    <mergeCell ref="L102:L104"/>
    <mergeCell ref="V18:V23"/>
  </mergeCells>
  <conditionalFormatting sqref="S117">
    <cfRule type="colorScale" priority="2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conditionalFormatting sqref="Z117">
    <cfRule type="colorScale" priority="1">
      <colorScale>
        <cfvo type="percent" val="25"/>
        <cfvo type="percent" val="50"/>
        <cfvo type="percent" val="100"/>
        <color rgb="FFFF0000"/>
        <color rgb="FFFFFF00"/>
        <color rgb="FF92D050"/>
      </colorScale>
    </cfRule>
  </conditionalFormatting>
  <printOptions horizontalCentered="1"/>
  <pageMargins left="0.5" right="1.25" top="0.539370079" bottom="0.23622047244094499" header="0.27559055118110198" footer="0.118110236220472"/>
  <pageSetup paperSize="5" scale="3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DAPM-30-DELL</cp:lastModifiedBy>
  <cp:revision/>
  <cp:lastPrinted>2022-09-29T16:21:57Z</cp:lastPrinted>
  <dcterms:created xsi:type="dcterms:W3CDTF">2012-06-01T17:13:38Z</dcterms:created>
  <dcterms:modified xsi:type="dcterms:W3CDTF">2022-09-29T16:39:40Z</dcterms:modified>
</cp:coreProperties>
</file>