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A_SALUD_4T_2021" sheetId="1" r:id="rId1"/>
  </sheets>
  <definedNames>
    <definedName name="_xlnm._FilterDatabase" localSheetId="0" hidden="1">'SEG_PA_SALUD_4T_2021'!$S$10:$S$122</definedName>
    <definedName name="_xlfn.AGGREGATE" hidden="1">#NAME?</definedName>
    <definedName name="_xlnm.Print_Area" localSheetId="0">'SEG_PA_SALUD_4T_2021'!$A$1:$AC$132</definedName>
    <definedName name="_xlnm.Print_Titles" localSheetId="0">'SEG_PA_SALUD_4T_2021'!$1:$10</definedName>
  </definedNames>
  <calcPr fullCalcOnLoad="1"/>
</workbook>
</file>

<file path=xl/comments1.xml><?xml version="1.0" encoding="utf-8"?>
<comments xmlns="http://schemas.openxmlformats.org/spreadsheetml/2006/main">
  <authors>
    <author>Martha Liliana Serna Gom?z</author>
    <author>USUARIO WINDOWS</author>
  </authors>
  <commentList>
    <comment ref="W17" authorId="0">
      <text>
        <r>
          <rPr>
            <b/>
            <sz val="9"/>
            <rFont val="Tahoma"/>
            <family val="2"/>
          </rPr>
          <t>en el POAI hay 500.106.000</t>
        </r>
      </text>
    </comment>
    <comment ref="H24" authorId="0">
      <text>
        <r>
          <rPr>
            <b/>
            <sz val="9"/>
            <rFont val="Tahoma"/>
            <family val="2"/>
          </rPr>
          <t>E producto no está en el POAI, EL VALOR COINCIDE</t>
        </r>
      </text>
    </comment>
    <comment ref="H32" authorId="0">
      <text>
        <r>
          <rPr>
            <b/>
            <sz val="9"/>
            <rFont val="Tahoma"/>
            <family val="2"/>
          </rPr>
          <t>EL PRODUCTO NO SE ENCUENTRA EN E POAI</t>
        </r>
      </text>
    </comment>
    <comment ref="H84" authorId="0">
      <text>
        <r>
          <rPr>
            <b/>
            <sz val="9"/>
            <rFont val="Tahoma"/>
            <family val="2"/>
          </rPr>
          <t>NO SE ENCUENTRA EL PRODUCTO EN EL POAI</t>
        </r>
      </text>
    </comment>
    <comment ref="W85" authorId="0">
      <text>
        <r>
          <rPr>
            <b/>
            <sz val="9"/>
            <rFont val="Tahoma"/>
            <family val="2"/>
          </rPr>
          <t>EN POAI HAY 200,248,000 Y HAY UNA CELDA HAY DOS PROYECTOS Y UN SOLO RECURSO REVISAR</t>
        </r>
        <r>
          <rPr>
            <sz val="9"/>
            <rFont val="Tahoma"/>
            <family val="2"/>
          </rPr>
          <t xml:space="preserve">
</t>
        </r>
      </text>
    </comment>
    <comment ref="H114" authorId="0">
      <text>
        <r>
          <rPr>
            <sz val="9"/>
            <rFont val="Tahoma"/>
            <family val="2"/>
          </rPr>
          <t xml:space="preserve">NO SE ENCUENTRA EL PRODUCTOEN EL POAI  
</t>
        </r>
      </text>
    </comment>
    <comment ref="H90" authorId="0">
      <text>
        <r>
          <rPr>
            <b/>
            <sz val="9"/>
            <rFont val="Tahoma"/>
            <family val="2"/>
          </rPr>
          <t>NO SE ENCUENTRA EN EL POAI ESTE PRODUCTO</t>
        </r>
        <r>
          <rPr>
            <sz val="9"/>
            <rFont val="Tahoma"/>
            <family val="2"/>
          </rPr>
          <t xml:space="preserve">
</t>
        </r>
      </text>
    </comment>
    <comment ref="H36" authorId="0">
      <text>
        <r>
          <rPr>
            <b/>
            <sz val="9"/>
            <rFont val="Tahoma"/>
            <family val="2"/>
          </rPr>
          <t>NO SE ENCUENTRA ESTE PRODUCTO EN EL POAI</t>
        </r>
        <r>
          <rPr>
            <sz val="9"/>
            <rFont val="Tahoma"/>
            <family val="2"/>
          </rPr>
          <t xml:space="preserve">
</t>
        </r>
      </text>
    </comment>
    <comment ref="H55" authorId="0">
      <text>
        <r>
          <rPr>
            <b/>
            <sz val="9"/>
            <rFont val="Tahoma"/>
            <family val="2"/>
          </rPr>
          <t>NO SE ENECUNTRA ESTE PRODUCTO EN EL POAI</t>
        </r>
      </text>
    </comment>
    <comment ref="W64" authorId="0">
      <text>
        <r>
          <rPr>
            <sz val="9"/>
            <rFont val="Tahoma"/>
            <family val="2"/>
          </rPr>
          <t xml:space="preserve">REVISAR EN EL NOMBRE DE LOS PROYECTOS DEL POAI DONDE LOS TIENEN COMPARTIDOS REVISAR CUANTO PRESUPUESTO ES POR CADA UNO
</t>
        </r>
      </text>
    </comment>
    <comment ref="H54" authorId="0">
      <text>
        <r>
          <rPr>
            <b/>
            <sz val="9"/>
            <rFont val="Tahoma"/>
            <family val="2"/>
          </rPr>
          <t>PRODUCTO NO SE ENCUNTRA EN EL POAI</t>
        </r>
      </text>
    </comment>
    <comment ref="U90" authorId="1">
      <text>
        <r>
          <rPr>
            <b/>
            <sz val="9"/>
            <rFont val="Tahoma"/>
            <family val="2"/>
          </rPr>
          <t>USUARIO WINDOWS:</t>
        </r>
        <r>
          <rPr>
            <sz val="9"/>
            <rFont val="Tahoma"/>
            <family val="2"/>
          </rPr>
          <t xml:space="preserve">
014-16</t>
        </r>
      </text>
    </comment>
  </commentList>
</comments>
</file>

<file path=xl/sharedStrings.xml><?xml version="1.0" encoding="utf-8"?>
<sst xmlns="http://schemas.openxmlformats.org/spreadsheetml/2006/main" count="1095" uniqueCount="555">
  <si>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</si>
  <si>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</si>
  <si>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</si>
  <si>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</si>
  <si>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</si>
  <si>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</si>
  <si>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</si>
  <si>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</si>
  <si>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</si>
  <si>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</si>
  <si>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</si>
  <si>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</si>
  <si>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</si>
  <si>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</si>
  <si>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</si>
  <si>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</si>
  <si>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</si>
  <si>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</si>
  <si>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</si>
  <si>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</si>
  <si>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</si>
  <si>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</si>
  <si>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</si>
  <si>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</si>
  <si>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</si>
  <si>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</si>
  <si>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</si>
  <si>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</si>
  <si>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</si>
  <si>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</si>
  <si>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</si>
  <si>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</si>
  <si>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</si>
  <si>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</si>
  <si>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Salud y protección social</t>
  </si>
  <si>
    <t>5, 8, 10, 11, 16</t>
  </si>
  <si>
    <t>Prestación de servicios de salud</t>
  </si>
  <si>
    <t>Servicio de asistencia técnica institucional</t>
  </si>
  <si>
    <t>Sin LB</t>
  </si>
  <si>
    <t>percepción de acceso a los servicios de salud</t>
  </si>
  <si>
    <t xml:space="preserve">Servicio de atención en salud a la población dentro del Sistem  General de Seguridad Social en Salud </t>
  </si>
  <si>
    <t>1, 5, 10</t>
  </si>
  <si>
    <t>1, 3, 5, 10, 11, 17</t>
  </si>
  <si>
    <t>Servicio de liquidación mensual de afiliados al Régimen Subsidiado durante la vigencia</t>
  </si>
  <si>
    <t xml:space="preserve">Cruces de la base de datos atención focalizada en el cuatrienio. </t>
  </si>
  <si>
    <t>Inclusión social</t>
  </si>
  <si>
    <t>1, 3, 5, 10, 11, 16, 17</t>
  </si>
  <si>
    <t>índice de pobreza multidimensional (IPM)</t>
  </si>
  <si>
    <t>Inclusión social y productiva para la población en situación de vulnerabilidad</t>
  </si>
  <si>
    <t>Servicio de gestión de oferta social para la población vulnerable</t>
  </si>
  <si>
    <t>S.D.</t>
  </si>
  <si>
    <t>Salud publica y prestación de servicios de salud</t>
  </si>
  <si>
    <t xml:space="preserve">Servicio de asistencia técnica comunitaria diferentes instancias en salud
</t>
  </si>
  <si>
    <t xml:space="preserve">Numero de organizaciones  apoyadas técnicamente </t>
  </si>
  <si>
    <t>Salud Pública</t>
  </si>
  <si>
    <t>Servicios de promoción de la salud  y prevención de riesgos asociados a condiciones no transmisibles</t>
  </si>
  <si>
    <t>No. de Personas  educadas en estilos de vida saludable para la prevención de enfermedades crónicas no transmisibles</t>
  </si>
  <si>
    <t>Servicio de apoyo financiero para el fortalecimiento del talento humano en salud</t>
  </si>
  <si>
    <t>Compromisos intersectoriales que actúan sobre las inequidades en salud y determinantes sociales con articulación en el plan territorial  de Salud</t>
  </si>
  <si>
    <t xml:space="preserve">Servicio de gestión del riesgo en temas de salud sexual y reproductiva </t>
  </si>
  <si>
    <t>Población cubierta con acciones de Promoción de la salud sexual y reproductiva en todos los cursos de vida con diferentes estrategias</t>
  </si>
  <si>
    <t xml:space="preserve">Documentos de planeación en promoción y prevención de  Salud pública elaborados </t>
  </si>
  <si>
    <t>No. de Estrategia educativas para la promoción de la salud y la prevención de riesgos elaborados, socializados y en ejecución</t>
  </si>
  <si>
    <t xml:space="preserve">Documentos de Planeación en talento  humano en salud pública y prestación de Servicio elaborados </t>
  </si>
  <si>
    <t>Documento Construcción  del Plan de desarrollo de capacidades funcionales y técnicas para cumplimiento de competencias en salud pública elaborado y socializado</t>
  </si>
  <si>
    <t>Servicio de promoción social para poblaciones vulnerables</t>
  </si>
  <si>
    <t>Población vulnerable cubierta con acciones específicas según su enfoque diferencial y entorno</t>
  </si>
  <si>
    <t xml:space="preserve">Contrataciones de actividades colectivas para la población </t>
  </si>
  <si>
    <t>No. de Contratos perfeccionados para le red de salud pública del municipio de Armenia</t>
  </si>
  <si>
    <t xml:space="preserve">Simulacros realizados sobre emergencia de salud pública </t>
  </si>
  <si>
    <t>Número de animales esterilizados en el cuatrienio</t>
  </si>
  <si>
    <t xml:space="preserve">Número de animales esterilizados </t>
  </si>
  <si>
    <t xml:space="preserve">Salud y Protección Social </t>
  </si>
  <si>
    <t>Documentos de lineamientos técnicos</t>
  </si>
  <si>
    <t xml:space="preserve">Documentos de planeación en epidemiología y demografía  elaborados 
</t>
  </si>
  <si>
    <t xml:space="preserve">No. de documentos para la gestión de la información epidemiológica y demográfica </t>
  </si>
  <si>
    <t>Servicio de gestión del riesgo en temas de consumo de sustancias psicoactivas</t>
  </si>
  <si>
    <t>Población cubierta con acciones de prevención y mitigación en relación al consumo de sustancias psicoactivas</t>
  </si>
  <si>
    <t>Servicio de gestión del riesgo en temas de trastornos mentales</t>
  </si>
  <si>
    <t xml:space="preserve">No. de personas cubiertas con acciones de promoción de la salud mental </t>
  </si>
  <si>
    <t>Servicio de gestión del riesgo para abordar situaciones de salud relacionadas con condiciones ambientales</t>
  </si>
  <si>
    <t>No. de personas cubiertas con educaciones para la prevención de riesgos a la salud por factores ambientales: agua, aire, residuos y accidentes de tránsito</t>
  </si>
  <si>
    <t>Servicio de gestión del riesgo para abordar situaciones prevalentes de origen laboral</t>
  </si>
  <si>
    <t>No. de Trabajadores sensibilizados en ambientes y conductas sanas en el entorno laboral</t>
  </si>
  <si>
    <t xml:space="preserve">Servicio de gestión del riesgo para enfermedades inmunoprevenibles </t>
  </si>
  <si>
    <t>No. de Informes de gestión realizados en acciones de promoción y prevención de enfermedades transmisibles</t>
  </si>
  <si>
    <t>Inspección, vigilancia y control</t>
  </si>
  <si>
    <t>Servicio de inspección, vigilancia y control: Prestación del Servicio de control prenatal conforme a parámetros de calidad de ruta integral de atención y guía de práctica clínica</t>
  </si>
  <si>
    <t>% de servicios de control prenatal en instituciones que cumplen parámetros de calidad de ruta integral de atención y guía de práctica clínica</t>
  </si>
  <si>
    <t>Servicio de inspección, vigilancia y control: EAPB cumpliendo con acciones de Promoción y prevención.</t>
  </si>
  <si>
    <t xml:space="preserve">No. de Informes para verificación del cumplimiento de las acciones de promoción y prevención en las EAPB </t>
  </si>
  <si>
    <t>Servicio de asistencia técnica a EAPB e IPS para la implementación de las rutas de atención</t>
  </si>
  <si>
    <t>No. de informes de asistencia técnica a EAPB e IPS para la implementación de las rutas de atención.</t>
  </si>
  <si>
    <t>Servicio de inspección, vigilancia y control,  a establecimientos</t>
  </si>
  <si>
    <t>No. de establecimientos que cumplen la norma sanitaria</t>
  </si>
  <si>
    <t>Servicio de promoción, prevención, vigilancia y control de vectores y zoonosis</t>
  </si>
  <si>
    <t>Estrategias de gestión del riesgo para la prevención de enfermedades zoonóticas</t>
  </si>
  <si>
    <t>Servicio de promoción, prevención, vigilancia y control de vectores y zoonosis: Barrios con bajo riesgo para enfermedades transmitidas por vectores</t>
  </si>
  <si>
    <t>% de barrios intervenidos con EGI - ETV de aquellos priorizados por alto riesgo</t>
  </si>
  <si>
    <t xml:space="preserve">Documentos metodológicos: Estrategia de promoción e IVC de ambientes laborales para ser más saludables </t>
  </si>
  <si>
    <t xml:space="preserve">Elaboración y socialización documento Estrategia de promoción e IVC  de ambientes laborales para ser más saludables </t>
  </si>
  <si>
    <t>Servicio de información de vigilancia epidemiológica</t>
  </si>
  <si>
    <t xml:space="preserve">No. de Informes de Reporte de eventos al SIVIGILA </t>
  </si>
  <si>
    <t>Documentos de planeación en salud pública para atención de emergencias y desastres elaborados</t>
  </si>
  <si>
    <t>No. de Estrategias Territoriales de respuesta en salud ante emergencias en salud pública y de vigilancia portuaria elaborados, socializados y en ejecución</t>
  </si>
  <si>
    <t>Gobierno territorial</t>
  </si>
  <si>
    <t xml:space="preserve">Fortalecimiento de la estructura organizacional para el debido funcionamiento de la secretaria de salud mediante la contratación de personal e insumos necesarios  </t>
  </si>
  <si>
    <t xml:space="preserve">Porcentaje de ejecución del presupuesto y porcentaje de gestión del plan de compras </t>
  </si>
  <si>
    <t>Promoción de la Salud y Gestión del Riesgo para las Enfermedades Crónicas NO Transmisibles</t>
  </si>
  <si>
    <t>Promoción de la Salud y Gestión del Riesgo en la Salud Sexual y Reproductiva</t>
  </si>
  <si>
    <t>Preparación de Respuesta de Salud Pública ante las Emergencia y Desastres</t>
  </si>
  <si>
    <t>a. Cero (0)</t>
  </si>
  <si>
    <t xml:space="preserve">Promoción de la Salud en Entornos Laborales </t>
  </si>
  <si>
    <t>a. 1</t>
  </si>
  <si>
    <t>Epidemiología y Demografía</t>
  </si>
  <si>
    <t>Promoción de la Seguridad Alimentaria  y gestión del riesgo por el consumo</t>
  </si>
  <si>
    <t>Intervenciones colectivas</t>
  </si>
  <si>
    <t xml:space="preserve">Más Cuidado a la salud </t>
  </si>
  <si>
    <t>Promoción de la Salud y Gestión del Riesgo para las Enfermedades Crónicas Transmisibles</t>
  </si>
  <si>
    <t>Promoción de la Salud y Gestión de Riesgos Ambientales por Agua, Aire, Residuos, Movilidad</t>
  </si>
  <si>
    <t>Promoción de la Salud y Gestión del Riesgo en la Salud Mental</t>
  </si>
  <si>
    <t>Promoción de la Salud y Gestión del Riesgo en Zoonosis</t>
  </si>
  <si>
    <t>Promoción de la Salud y Gestión del Riesgo en Vectores</t>
  </si>
  <si>
    <t>Gestión de la salud pública</t>
  </si>
  <si>
    <t>Oficina de Salud Pública</t>
  </si>
  <si>
    <t>Contribuir a la reducción de enfermedades transmisibles por vía aérea, de contacto e inmunoprevenibles, mediante acciones encaminadas al fortalecimiento de actividades de promoción, gestión del riesgo y acciones intersectoriales</t>
  </si>
  <si>
    <t>Ejecutar actividades de promoción de la salud y prevención de la enfermedad, dirigidas a impactar positivamente los determinantes sociales de la salud e incidir en los resultados en salud, a través de la ejecución de intervenciones colectivas o individuales de alta externalidad.</t>
  </si>
  <si>
    <t>a. Esterilización de caninos y felinos como control de población animal</t>
  </si>
  <si>
    <t>Gestionar de manera integral acciones para la promoción de la salud, prevención y control de las enfermedades zoonóticas</t>
  </si>
  <si>
    <t>a. Sin LB</t>
  </si>
  <si>
    <t>Promover mecanismos para garantizar condiciones sociales, económicas, políticas y culturales que incidan en el
ejercicio pleno y autónomo de los derechos sexuales y reproductivos de las personas en el marco de los enfoques de género y
diferencial.</t>
  </si>
  <si>
    <t>Fortalecer el ente territorial abordando la problemática de salud pública sentida en nuestro municipio, adoptando estrategias en procura de modificar riesgos y disminuir la probabilidad de que la población enferme y muera.</t>
  </si>
  <si>
    <t>Mejorar la calidad y seguridad sanitaria de los alimentos en el municipio de Armenia fomentado hábitos alimentarios saludables y asegurando el consumo de alimentos inocuos y de buena calidad nutricional</t>
  </si>
  <si>
    <t>Atención Diferencial a Poblaciones Vulnerables</t>
  </si>
  <si>
    <t>Mejorar los indicadores de calidad, oportunidad y cobertura en el sistema integral de información en salud en el municipio de Armenia</t>
  </si>
  <si>
    <t>Contribuir con el mejoramiento de la situación de salud mental y la convivencia de la población municipal a  través del desarrollo de acciones de promoción y la gestión del riesgo en salud mental</t>
  </si>
  <si>
    <t>Contribuir al mejoramiento de la vida de la población de Armenia mediante la promoción de la salud ambiental y la prevención, vigilancia y control sanitario</t>
  </si>
  <si>
    <t>Contribuir en la disminución de las tasas generales de morbilidad y mortalidad en la población trabajadora</t>
  </si>
  <si>
    <t>Reducir la presencia de mosquitos transmisores de enfermedades por vectores</t>
  </si>
  <si>
    <t>Contribuir a incrementar la adopción de hábitos y estilos de vida saludables, evaluando los determinantes sociales en el curso de vida para prevenir la aparición de enfermedades y mitigar los factores de riesgo en salud de la población de Armenia</t>
  </si>
  <si>
    <t>a. Formulación del documento "Plan de desarrollo de capacidades funcionales y técnicas para el cumplimiento de competencias en salud pública"</t>
  </si>
  <si>
    <t>a. Elaboración del documento "Estrategia de gestión del riesgo e IVC  de ambientes laborales para ser más saludables"</t>
  </si>
  <si>
    <t>Vigilar y generar estrategias que impacten positivamente los índices de morbimortalidad en los grupos diferenciales de población en el municipio de Armenia, reconociendo sus características propias socioculturales</t>
  </si>
  <si>
    <t>Estrategia territorial de salud ante emergencia en salud pública</t>
  </si>
  <si>
    <t>Llevar a cabo acciones o intervenciones tendientes a la prevención y mitigación de los riesgos y las vulnerabilidades en el municipio de Armenia, buscando anticiparse a la configuración del riesgo futuro de emergencias y desastres.</t>
  </si>
  <si>
    <t>Estrategia de gestión del riesgo y promoción de la inocuidad para el consumo de los alimentos</t>
  </si>
  <si>
    <t>Implementación de estrategia del riesgo y promoción de la inocuidad para el consumo de alimentos en el cuatrienio</t>
  </si>
  <si>
    <t>No. de Documentos para la gestión del riesgo y levantamientos de líneas base de información en diferentes dimensiones de salud pública elaborados, socializados y en ejecución</t>
  </si>
  <si>
    <t>Fortalecimiento al comité de investigación epidemiológica comunitaria</t>
  </si>
  <si>
    <t>No. de Comités de Vigilancia Epidemiológica Comunitaria Comité de investigación epidemiológica comunitaria (Covecom) cubiertos con capacitación y realizando acciones comunitarias en salud</t>
  </si>
  <si>
    <t>Fortalecer la interacción institucional de salud con los grupos más vulnerables para una mayor participación en la construcción de óptimos niveles de salud.</t>
  </si>
  <si>
    <t>Numero de  jornadas de  educación realizadas/ Numero de jornadas de educación planeadas y dirigidas al talento humano en salud</t>
  </si>
  <si>
    <t>Porcentaje de incremento en los estándares de salud municipal</t>
  </si>
  <si>
    <t>Documentos de lineamientos técnicos para la  implementación de modelo de atención  (MAITE)</t>
  </si>
  <si>
    <t xml:space="preserve">Índice en el mejoramiento de la Inspección, vigilancia y control </t>
  </si>
  <si>
    <t>Incremento en el índice de Fortalecimiento Institucional Pa´ Todos</t>
  </si>
  <si>
    <t>No de casos recepcionados a través del SEM y  resueltos/No de casos  recepcionados</t>
  </si>
  <si>
    <t xml:space="preserve">Total Afiliados al SGSSS / población DANE  </t>
  </si>
  <si>
    <t xml:space="preserve">Servicio de auditoría y visitas inspectivas a  prestadores y   cumplimiento del SOGC y auditoria a EPSs según circular 001 del 2020 y demás normas que lo modifiquen. </t>
  </si>
  <si>
    <t xml:space="preserve">Numero de auditorias y visitas realizadas durante cada vigencia / Numero de Instituciones programadas durante la vigencia. </t>
  </si>
  <si>
    <t xml:space="preserve">Población afiliada al Régimen subsidiado/Población afiliada al Régimen subsidiado mas vinculada consultante asegurable </t>
  </si>
  <si>
    <t xml:space="preserve"> Fortalecimiento Institucional de Apoyo a los Servicios de Salud</t>
  </si>
  <si>
    <t xml:space="preserve">Fortalecer la estructura organizacional para el debido funcionamiento de la secretaria de salud mediante la contratación de personal e insumos necesarios  </t>
  </si>
  <si>
    <t>Sistema de emergencias medicas (SEM)</t>
  </si>
  <si>
    <t>Articular la oficina municipal de gestión del  riesgo con las diferentes emergencias municipales</t>
  </si>
  <si>
    <t>Armenia asegurada en salud</t>
  </si>
  <si>
    <t>Promocionar la afiliacion al Sistema General de Seguridad Social en Salud de la Poblacion residente en el Municipio de Armenia.</t>
  </si>
  <si>
    <t>Calidad  en la prestación del servicio</t>
  </si>
  <si>
    <t>Que las EPS garanticen el acceso a los servicios de salud a la poblacion afiliada a travez de IPS que  cumplan  con los componentes  del Sistema Obligatorio de la Garantia de la Calidad.</t>
  </si>
  <si>
    <t>Subsidio a la demanda</t>
  </si>
  <si>
    <t>Participación social en Salud</t>
  </si>
  <si>
    <t>Garantizar  a la poblacion del Municipio de Armenia a traves de sus representantes el derecho a la particiapciion social en salud y conocimiento de los derechos y deberes en salud</t>
  </si>
  <si>
    <t xml:space="preserve">Mas Prestación de servicios de salud </t>
  </si>
  <si>
    <t>Garantizar  el acceso a los servicios de salud a la poblacion pobre y vulnerable del municpio de Armenia mediante la afiliacion  a una EPS del  Regimen Subsidiado</t>
  </si>
  <si>
    <t>Lograr el acceso a los servicios de urgencias y  bajo nivel de complejidad de  la población  Prioritaria (discapacidad, materna, menores de 5 años,etc..)</t>
  </si>
  <si>
    <t xml:space="preserve">a. Porcentaje de ejecución del presupuesto y porcentaje de gestión del plan de compras </t>
  </si>
  <si>
    <t>a. 100%</t>
  </si>
  <si>
    <t>a. Elaboración del documento "Estrategia de gestión del riesgo para enfermedades de transmisión sexual"</t>
  </si>
  <si>
    <t>a. Elaboración del documento "Levantamiento de línea base de implementación de las RIAS"</t>
  </si>
  <si>
    <t>a. Formulación del documento "Estrategia de Promoción de desparasitación antihelmítica"</t>
  </si>
  <si>
    <t>a. Elaboración del documento "Estrategia de gestión el riesgo para abordar la intervención en EDA e IRA"</t>
  </si>
  <si>
    <t>a. Formulación del documento "Estrategia de promoción de la salud y aprovechamiento biológico de los alimentos"</t>
  </si>
  <si>
    <t>a. Revisión a planes de bioseguridad en los establecimientos que procesan, manipulan y comercializan alimentos para la prevención del Covid - 19</t>
  </si>
  <si>
    <t>a. Formulación del documento "Estrategia educativa para la prevención de riesgos a la salud por factores zoonóticos"</t>
  </si>
  <si>
    <t>a. Elaboración del documento "Levantamiento Línea base de otras zoonosis diferentes a la rabia"</t>
  </si>
  <si>
    <t>a. Elaboración del documento de adopción de la Política Nacional de Salud Mental (Resolución 4886 de 2018) para el municipio de Armenia</t>
  </si>
  <si>
    <t>a. Actualización documento de Estrategia de Gestión Integrada (EGI) para vectores</t>
  </si>
  <si>
    <t>JOSE MANUEL RÍOS MORALES</t>
  </si>
  <si>
    <t>Oficina de Aseguramiento</t>
  </si>
  <si>
    <t>b. 100%</t>
  </si>
  <si>
    <t>b. Población en todos los cursos de vida cubierta con educación para valorar e identificar la exposición a factores de riesgo para los diferentes tipos de cáncer y autocuidado para la prevención del Covid - 19</t>
  </si>
  <si>
    <t>c. Población en todos los cursos de vida cubierta con educación sobre la exposición a factores de riesgo cardiovascular  y metabólico y autocuidado para la prevención del Covid - 19</t>
  </si>
  <si>
    <t>a. Población en todos los cursos de vida cubierta con educación para la promoción de la cultura del envejecimiento activo y saludable con sensibilización en alimentación saludable y actividad física y autocuidado para la prevención del Covid - 19</t>
  </si>
  <si>
    <t>b. Gestantes cubiertas con acciones de autocuidado en Covid - 19</t>
  </si>
  <si>
    <t>d. 3</t>
  </si>
  <si>
    <t>f. 5</t>
  </si>
  <si>
    <t>c. Número de reuniones efectivas del comité de prevención de la violencia de género</t>
  </si>
  <si>
    <t>g. Población Indígena cubierta con estrategias de salud en salud pública</t>
  </si>
  <si>
    <t>i. Seguimiento a niños y niñas nacidos con bajo peso reportados</t>
  </si>
  <si>
    <t xml:space="preserve">i. 100%  </t>
  </si>
  <si>
    <t>k. Informe trimestral de población Afrodescendiente cubierta con acciones de salud</t>
  </si>
  <si>
    <t>l. Personas de grupos poblacionales diferenciales educadas en prácticas de autocuidado para la prevención del COVID - 19</t>
  </si>
  <si>
    <t xml:space="preserve">a. Suscripción de un (1) contrato interadministrativo con la ESE Red Salud Armenia para desarrollar las actividades de promoción y prevención
</t>
  </si>
  <si>
    <t>b. 3</t>
  </si>
  <si>
    <t>b. Elaboración del documento "Estrategia de vigilancia portuaria para el terminal de Armenia y Aeropuerto de Armenia"</t>
  </si>
  <si>
    <t>b. Cero (0)</t>
  </si>
  <si>
    <t>a. Realización de simulacros de escritorio con grupos de salud pública en atención a situaciones de emergencias y desastres y circular 040</t>
  </si>
  <si>
    <t>a. Elaboración del documento "EMRE en Salud Publica"</t>
  </si>
  <si>
    <t xml:space="preserve">a. Elaboración del documento "Estrategia de gestión del riesgo y promoción de la inocuidad para el consumo de alimentos"
</t>
  </si>
  <si>
    <t xml:space="preserve">
b. Capacitación y acompañamiento a trabajadores informales en norma de alimentos y prevención de Covid - 19</t>
  </si>
  <si>
    <t>b. Investigación y seguimiento de casos de agresión animal notificados por SIVIGILA</t>
  </si>
  <si>
    <t>c. 30 visitas</t>
  </si>
  <si>
    <t>a. 3</t>
  </si>
  <si>
    <t>a. Personas sensibilizadas en el cuidado de la salud sexual</t>
  </si>
  <si>
    <t>b. 1 informe</t>
  </si>
  <si>
    <t>b. Elaboración de un informe trimestral sobre la Estrategia virtual y/o presencial con contenidos de zonas de orientación escolar y orientación universitaria para la prevención del consumo de drogas</t>
  </si>
  <si>
    <t>a. Atención a usuarios de drogas inyectadas con acciones de mitigación del riesgo y educación en autocuidado para la prevención del Covid-19 a través de la estrategia Centro Escucha</t>
  </si>
  <si>
    <t>b. Realización de educación a personas en todos los cursos de vida en el manejo integral de residuos, fomento de prácticas de consumo responsable, separación en la fuente y prevención del Covid - 19</t>
  </si>
  <si>
    <t>a. Realización de educación a personas en todos los cursos de vida en asentamientos subnormales y zona rural sobre el manejo adecuado del agua de consumo, saneamiento básico y prevención del Covid - 19</t>
  </si>
  <si>
    <t xml:space="preserve">
b. Revisión a planes de bioseguridad para la prevención del Covid - 19 en establecimientos</t>
  </si>
  <si>
    <t>a. Realización de visitas a establecimientos con acciones de IVC para la verificación del cumplimiento de la norma sanitaria</t>
  </si>
  <si>
    <t>a. Actualización Mapa de Riesgo de la Calidad del Agua</t>
  </si>
  <si>
    <t>a. 2</t>
  </si>
  <si>
    <t>a. 500</t>
  </si>
  <si>
    <t>c. Porcentaje de curación de pacientes tuberculosos con tratamiento terminado</t>
  </si>
  <si>
    <t>c. Curación igual o mayor a 60%</t>
  </si>
  <si>
    <t>d. Seguimiento mensual de coberturas en biológicos trazadores del PAI</t>
  </si>
  <si>
    <t>e. Seguimiento mensual al sistema de información nominal  PAI WEB</t>
  </si>
  <si>
    <t xml:space="preserve">a. Realización de jornadas de capacitación a talento humano del programa TB en IPS en nuevos lineamientos </t>
  </si>
  <si>
    <t>b. Realización de seguimiento a casos de ETV en el 100% de los casos graves</t>
  </si>
  <si>
    <t>d. Elaboración de informe trimestral de monitoreo de intervención a sumideros</t>
  </si>
  <si>
    <t>e. Elaboración de informe trimestral sobre el funcionamiento de la estrategia EGI</t>
  </si>
  <si>
    <t xml:space="preserve">f. Realización de visitas de inspección y control de criaderos de mosquitos en establecimientos especiales.   </t>
  </si>
  <si>
    <t xml:space="preserve">a. Elaboración de informe trimestral de barrios priorizados para intervención por número de casos e índices aédicos                                                     </t>
  </si>
  <si>
    <t>b. Personas habitantes de asentamientos subnormales del municipio de Armenia atendidos con acciones de salud pública y prevención del Covid-19</t>
  </si>
  <si>
    <t>a. Personas migrantes del municipio de Armenia atendidos con acciones de salud pública y prevención del Covid-19</t>
  </si>
  <si>
    <t>b. 400</t>
  </si>
  <si>
    <t>a. 250</t>
  </si>
  <si>
    <t>a. 300</t>
  </si>
  <si>
    <t>d. Número de habitantes de calle debidamente identificados y censados con acciones de promoción en salud y prevención de la enfermedad</t>
  </si>
  <si>
    <t>f. Realización mensual de comités de vigilancia epidemiológica a ESAVIS</t>
  </si>
  <si>
    <t xml:space="preserve"> g. Personas educadas en prácticas de autocuidado para la prevención del Covid - 19     </t>
  </si>
  <si>
    <t>b. Elaboración del documento "Estrategia de Gestión del riesgo para disposición final  adecuada de residuos especiales"</t>
  </si>
  <si>
    <t xml:space="preserve">d. Elaboración de informe bimestral de Plan Nacional de respuesta ante las ITS, el VIH, la coinfeccion TB/VIH y las hepatitis B y C, Colombia. 2018-2021 </t>
  </si>
  <si>
    <t>a. Elaboración de Informe semestral a EAPB verificando el cumplimiento de las acciones de promoción y prevención</t>
  </si>
  <si>
    <t>a. Elaboración de informe semestral de asistencia técnica a EAPB e IPS para la implementación de las rutas de atención</t>
  </si>
  <si>
    <t>e.  Elaboración de informe semestral sobre participación de adultos mayores en programas formulados en el marco de la política de envejecimiento y vejez</t>
  </si>
  <si>
    <t xml:space="preserve">f.  Elaboración de informe semestral sobre rutas integrales ejecutadas para la gestión de la política de envejecimiento y vejez </t>
  </si>
  <si>
    <t xml:space="preserve">h. Elaboración de informe semestral sobre el porcentaje de la población de primera infancia e infancia cubiertos con acciones de salud de la ruta de mantenimiento a la salud   </t>
  </si>
  <si>
    <t>b. Elaboración de un (1) informe semestral de las acciones de prevención y promoción del PIC relacionando la cobertura de atención a la población del municipio de Armenia</t>
  </si>
  <si>
    <t>a. Documento ASIS 2020 Actualizado y avalado por la SSD</t>
  </si>
  <si>
    <t xml:space="preserve">b. Realización de informe semestral de población víctima atendida con protocolo de atención integral en salud con enfoque psicosocial </t>
  </si>
  <si>
    <t>a. Elaboración de informe semestral de Eventos de Notificación Obligatoria (ENOS) Y  Vigilancia de Infección por Nuevo Virus COVID-19</t>
  </si>
  <si>
    <t>b. Elaboración semestral de informe de gestión en líneas de acción del Plan Estratégico Hacia el Fin de la Tuberculosis</t>
  </si>
  <si>
    <t>g. Elaboración de informe semestral sobre cadena de frio a IPS</t>
  </si>
  <si>
    <t>h. Elaboración de informe semestral de gestión sobre la estrategia, conforme a lineamientos operativos del PAI</t>
  </si>
  <si>
    <t xml:space="preserve">a. Visitas de inspección a 4 prestadores de salud primario y 4 prestadores de salud complementarios para verificación a la ruta Materno Perinatal </t>
  </si>
  <si>
    <t>c. Elaboración de informe bimestral de inteligencia epidemiológica</t>
  </si>
  <si>
    <t>a. 100</t>
  </si>
  <si>
    <t>b. 50</t>
  </si>
  <si>
    <t>c. 100</t>
  </si>
  <si>
    <t>a. Construcción de Política Pública de Entornos y Estilos de Vida Más Saludables</t>
  </si>
  <si>
    <t>a. 200</t>
  </si>
  <si>
    <t>c. 1</t>
  </si>
  <si>
    <t>d. 1</t>
  </si>
  <si>
    <t>a. 2 visitas</t>
  </si>
  <si>
    <t xml:space="preserve">f. Seguimiento a las 5 IPS que tienen habilitado el servicio de urgencias y que son responsables de la atención integral en salud en violencia sexual </t>
  </si>
  <si>
    <t>e. Sin LB</t>
  </si>
  <si>
    <t>e. Adolescentes de las comunas más afectadas por embarazo no deseado cubiertos con estrategia del Servicio Amigable Itinerante</t>
  </si>
  <si>
    <t>a. 40%</t>
  </si>
  <si>
    <t>b. Elaboración del documento técnico para la estrategia del Programa de Pruebas, Rastreo y Aislamiento Selectivo Sostenible – PRASS</t>
  </si>
  <si>
    <t>c. 1 reunión</t>
  </si>
  <si>
    <t>d. 100</t>
  </si>
  <si>
    <t>e. Un (1) informe</t>
  </si>
  <si>
    <t>f. Un (1) informe</t>
  </si>
  <si>
    <t>g. 200 indígenas</t>
  </si>
  <si>
    <t xml:space="preserve">h. Un (1) informe </t>
  </si>
  <si>
    <t>j. 3 informes</t>
  </si>
  <si>
    <t>k. Un (1) informe</t>
  </si>
  <si>
    <t>l. 200</t>
  </si>
  <si>
    <t>b. Línea base de mortalidad perinatal por causas congénitas y hereditarias</t>
  </si>
  <si>
    <t xml:space="preserve">c. Protocolo de atención integral en salud con enfoque psicosocial para víctimas del conflicto armado adaptado </t>
  </si>
  <si>
    <t>m. Campañas con acciones de prevención de violencia y atención integral en salud física y mental, a las mujeres víctimas de violencia, sus hijos e hijas</t>
  </si>
  <si>
    <t>n. Implementación del Modelo de Atención al adulto mayor centrado en la persona.</t>
  </si>
  <si>
    <t>m. Sin LB</t>
  </si>
  <si>
    <t>n. Cero (0)</t>
  </si>
  <si>
    <t>c. Cero (0)</t>
  </si>
  <si>
    <t>b. 1</t>
  </si>
  <si>
    <t>b. 40%</t>
  </si>
  <si>
    <t>b. 100 trabajadores informales</t>
  </si>
  <si>
    <t>a. Elaboración bimestral de informe de vacunación antirrábica de caninos y felinos por comuna</t>
  </si>
  <si>
    <t xml:space="preserve">c. Informe de consolidación anual de toma de muestras, reportes y oportunidad de resultado en Covid-19 </t>
  </si>
  <si>
    <t>B. Un (1) informe</t>
  </si>
  <si>
    <t>b. 150</t>
  </si>
  <si>
    <t>c. Realización de educación a personas en todos los cursos de vida en la prevención del accidente de tránsito</t>
  </si>
  <si>
    <t xml:space="preserve">a. 330
</t>
  </si>
  <si>
    <t>b. 220</t>
  </si>
  <si>
    <t>d. Elaboración del documento "Levantamiento línea base sobre enfermedades vehiculizadas por agua"</t>
  </si>
  <si>
    <t>d. 40%</t>
  </si>
  <si>
    <t>c. Elaboración del documento "Levantamiento línea base sobre enfermedades asociadas al factor ruido"</t>
  </si>
  <si>
    <t>c. Realización de visitas a entornos laborales formales para verificación de protocolos de bioseguridad para la prevención del COVID-19</t>
  </si>
  <si>
    <t>c. 200</t>
  </si>
  <si>
    <t>a. Población trabajadora formal cubierta con acciones educativas de promoción de la salud, seguridad en el trabajo y autocuidado para la prevención del Covid - 19</t>
  </si>
  <si>
    <t>b. Población trabajadora informal sensibilizada frente a riesgos para la salud por sus ocupaciones y en promoción del autocuidado para la prevención del Covid - 19</t>
  </si>
  <si>
    <t>e. 3</t>
  </si>
  <si>
    <t>f. 3</t>
  </si>
  <si>
    <t>g. 1</t>
  </si>
  <si>
    <t>h. 1</t>
  </si>
  <si>
    <t>e. 1</t>
  </si>
  <si>
    <t>f. 20</t>
  </si>
  <si>
    <t>g. 200</t>
  </si>
  <si>
    <t>b. 100</t>
  </si>
  <si>
    <t>c. Comités de Vigilancia Comunitaria (COVECOM) cubiertos con capacitación</t>
  </si>
  <si>
    <t>b. Un (1) Acuerdo intersectorial anual articulado a las acciones del Plan Territorial de Salud</t>
  </si>
  <si>
    <t>a. Número de  jornadas de  educación realizadas / Número de jornadas de educación planeadas y dirigidas al talento humano en salud</t>
  </si>
  <si>
    <t>c. Realización de visitas a establecimientos veterinarios y afines con acciones de IVC para la verificación del cumplimiento de la norma sanitaria</t>
  </si>
  <si>
    <t>d. Realización de visitas a establecimientos veterinarios y afines para verificación del cumplimiento de los protocolos para la prevención del Covid -19</t>
  </si>
  <si>
    <t xml:space="preserve">a. Población cubierta con acciones educativas para el fortalecimiento de habilidades psicosociales, difusión de riesgos relacionados a la salud mental y autocuidado para la prevención del Covid- 19 a través de estrategias virtuales y/o presenciales </t>
  </si>
  <si>
    <t>b. Población cubierta con acciones de promoción de factores protectores frente a la conducta suicida</t>
  </si>
  <si>
    <t>c. Elaboración de informe bimestral de situación de maternidad segura según lineamientos técnicos del Ministerio de Salud</t>
  </si>
  <si>
    <t>b. Elaboración de informe semestral de las acciones realizadas a la población víctima del conflicto armado</t>
  </si>
  <si>
    <t>a. Capacitar en la promoción de la ruta para la obtención de la certificación de discapacidad</t>
  </si>
  <si>
    <t>a. 107</t>
  </si>
  <si>
    <t>b. 295</t>
  </si>
  <si>
    <t>b. Diseño de estrategia para el mejoramiento de la calidad de la información en salud</t>
  </si>
  <si>
    <t>Total Afiliados al SGSSS del Regimen Subsidiado,  Contributivo y Regimenes de Excepcion  / Poblacion DANE  año en el  municipio de Armenia</t>
  </si>
  <si>
    <t xml:space="preserve">a. EPSs a las que se les realizo seguimiento en la calidad en la prestacion del servicio / Total de EPS  que operan en el muncipio de Armenia *100 (9 EPS)
</t>
  </si>
  <si>
    <t xml:space="preserve">b. Porcentaje de IPS a las que se les realiza seguimiento / 30 programadas </t>
  </si>
  <si>
    <t>Actualizacion de base de datos: 
Cruce de base de datos del SGSSS realizadas en el trimestre</t>
  </si>
  <si>
    <t>Entrega mensual de base de datos de poblacion PPNA a Redsalud Armenia ESE / 12 entregas en el año</t>
  </si>
  <si>
    <t>b.  Avance de seguimiento de la implementacion de la Politica Publica de Participacion Social en Salud.</t>
  </si>
  <si>
    <t>a.  90%</t>
  </si>
  <si>
    <t>b. 80%</t>
  </si>
  <si>
    <t xml:space="preserve">SGP-FOSYGA ,COFINANCIADOS, RENDIMIENTOS </t>
  </si>
  <si>
    <t xml:space="preserve">RENDIMIENTOS , PROPIOS MPIO ,SGP </t>
  </si>
  <si>
    <t>RENTAS CEDIDAS -PROPIOS</t>
  </si>
  <si>
    <t>SGP</t>
  </si>
  <si>
    <t xml:space="preserve">PROPIOS. RENDIMIENTOS , SGP </t>
  </si>
  <si>
    <t xml:space="preserve">2020630010012
</t>
  </si>
  <si>
    <t>sgp</t>
  </si>
  <si>
    <t>SGP-PROPIO</t>
  </si>
  <si>
    <t xml:space="preserve">2020630010021
</t>
  </si>
  <si>
    <t xml:space="preserve">SGP, FONDO ESTUPEFACIENTES </t>
  </si>
  <si>
    <t xml:space="preserve">2020630010017
</t>
  </si>
  <si>
    <t xml:space="preserve">rentas cedidas,propios mpio , rendimientos </t>
  </si>
  <si>
    <t>LINA MARIA GIL TOVAR</t>
  </si>
  <si>
    <t>SECRETARIA SALUD</t>
  </si>
  <si>
    <t xml:space="preserve"> Gestionar casos recepcionados y resueltos en  el Servicio de Ambulancia  Municipal SEM mediante el segúimiento a los mismos: Numero  de  llamadas recibidas solicitando servicio ambulancia (SOAT y APH) / Total de llamadas recibidas solcitando servicio de ambulancia *100</t>
  </si>
  <si>
    <t>a. Espacios propositivos y proactivos de participación social:Numero de reuniones realizados con  ( COPACO-VEEDURIAS CIUDADANAS, ASOCIACIONES DE USUARIOS y otros espacios )  / Total de reuniones programadas (8).</t>
  </si>
  <si>
    <r>
      <t>j. Informe bimestral</t>
    </r>
    <r>
      <rPr>
        <sz val="10"/>
        <color indexed="10"/>
        <rFont val="Arial"/>
        <family val="2"/>
      </rPr>
      <t xml:space="preserve"> </t>
    </r>
    <r>
      <rPr>
        <sz val="10"/>
        <rFont val="Arial"/>
        <family val="2"/>
      </rPr>
      <t>de seguimiento a indicadores trazadores de primera infancia e infancia</t>
    </r>
  </si>
  <si>
    <t>PRODUCTO KPT</t>
  </si>
  <si>
    <t xml:space="preserve">Servicio de auditoría y visitas inspectivas a  prestadores y   cumplimiento del SOGC y auditoria a EPSs según circular 001 del 2020 y demas normas que lo modifiquen. </t>
  </si>
  <si>
    <t>Servicio de asistencia técnica comunitaria diferentes instancias en salud</t>
  </si>
  <si>
    <t>107.2.3.19.1903.0300.009.1903011</t>
  </si>
  <si>
    <t xml:space="preserve">Documentos de planeación en epidemiología y demografía  elaborados </t>
  </si>
  <si>
    <t>Fecha: 04/01/2021</t>
  </si>
  <si>
    <t>Versión: 009</t>
  </si>
  <si>
    <t>SECRETARÍA O  ENTIDAD RESPONSABLE: 2.3.SECRETARÍA DE SALUD</t>
  </si>
  <si>
    <t>VIGENCIA AÑO:2021</t>
  </si>
  <si>
    <t xml:space="preserve">Documentos de lineamientos técnicos
</t>
  </si>
  <si>
    <t>Servicio de atención en salud pública en situacion</t>
  </si>
  <si>
    <t xml:space="preserve">Servicio de gestión del riesgo para abordar situaciones de salud relacionadas con condiciones ambientales
</t>
  </si>
  <si>
    <t xml:space="preserve">Servicio de promoción, prevención, vigilancia y control de vectores y zoonosis
</t>
  </si>
  <si>
    <t>Servicio de inspección, vigilancia y control</t>
  </si>
  <si>
    <t xml:space="preserve">Servicio de atención en salud a la población
</t>
  </si>
  <si>
    <t xml:space="preserve">Documentos de planeación
</t>
  </si>
  <si>
    <t xml:space="preserve">Servicio de inspección, vigilancia y control
</t>
  </si>
  <si>
    <t>116.04.2.3.19.1906.0300.026.1906023.012</t>
  </si>
  <si>
    <t>116.04.2.3.19.1906.0300.023.1906029.012</t>
  </si>
  <si>
    <t>116.02.2.3.19.1906.0300.030.1906004.601</t>
  </si>
  <si>
    <t>116.03.2.3.41.4103.1500.028.4103052.001</t>
  </si>
  <si>
    <t>116.01.2.3.19.1903.0300.027.1903023.012</t>
  </si>
  <si>
    <t>116.01.2.3.19.1905.0300.024.1905031.016</t>
  </si>
  <si>
    <t>116.01.2.3.19.1905.0300.010.1905021.016</t>
  </si>
  <si>
    <t>116.01.2.3.19.1905.0300.010.1905014.016</t>
  </si>
  <si>
    <t>116.01.2.3.19.1903.0300.011.1903011.001</t>
  </si>
  <si>
    <t>116.01.2.3.19.1903.0300.011.1903034.001</t>
  </si>
  <si>
    <t>1116.01.2.3.19.1903.0300.011.1903034.001</t>
  </si>
  <si>
    <t>116.01.2.3.19.1905.0300.011.1905014.016</t>
  </si>
  <si>
    <t>116.01.2.3.19.1906.0300.011.1906024.001</t>
  </si>
  <si>
    <t>116.01.2.3.19.1905.0300.012.1905014.016</t>
  </si>
  <si>
    <t>116.01.2.3.19.1905.0300.012.1905015.016</t>
  </si>
  <si>
    <t>116.01.2.3.19.1905.0300.020.1905031.016</t>
  </si>
  <si>
    <t>116.01.2.3.19.1905.0300.013.1905030.016</t>
  </si>
  <si>
    <t>116.01.2.3.19.1903.0300.009.1903011.016</t>
  </si>
  <si>
    <t>116.01.2.3.19.1905.0300.016.1905014.016</t>
  </si>
  <si>
    <t>116.01.2.3.19.1905.0300.016.1905015.016</t>
  </si>
  <si>
    <t>116.01.2.3.19.1903.0300.013.1903001.016</t>
  </si>
  <si>
    <t>116.01.2.3.19.1903.0300.016.1903038.016</t>
  </si>
  <si>
    <t>116.01.2.3.19.1905.0300.025.1905015.016</t>
  </si>
  <si>
    <t>116.01.2.3.19.1905.0300.009.1905015.016</t>
  </si>
  <si>
    <t>116.01.2.3.19.1905.0300.021.1905020.016</t>
  </si>
  <si>
    <t>116.01.2.3.19.1905.0300.021.1905014.016</t>
  </si>
  <si>
    <t>116.01.2.3.19.1905.0300.019.1905024.016</t>
  </si>
  <si>
    <t>116.01.2.3.19.1905.0300.018.1905025.016</t>
  </si>
  <si>
    <t>116.01.2.3.19.1905.0300.015.1905027.016</t>
  </si>
  <si>
    <t>116.01.2.3.19.1903.0300.014.1903038.016</t>
  </si>
  <si>
    <t>116.04.2.3.19.1906.0300.029.1906004.001</t>
  </si>
  <si>
    <t>i. Contrato de toma de pruebas para diagnosticar Covid-19</t>
  </si>
  <si>
    <t>i. Cero (0)</t>
  </si>
  <si>
    <t>116.01.2.3.19.1905.0300.011.1905015.012</t>
  </si>
  <si>
    <t>1116.01.2.3.19.1903.0300.016.1903038.016</t>
  </si>
  <si>
    <t>116.01.2.3.19.1903.0300.017.1903011.016</t>
  </si>
  <si>
    <t xml:space="preserve">Unidad Ejecutora: </t>
  </si>
  <si>
    <t xml:space="preserve">SEGUIMIENTO AL PLAN DE ACCIÓN           </t>
  </si>
  <si>
    <t>Código: R-DP-PDE-060</t>
  </si>
  <si>
    <t>Valor de la meta del indicador de producto del proyecto a la fecha de corte</t>
  </si>
  <si>
    <t>% avance de la meta del indicador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</si>
  <si>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</si>
  <si>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</si>
  <si>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</si>
  <si>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</si>
  <si>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</si>
  <si>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</si>
  <si>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OBSERVACION</t>
  </si>
  <si>
    <t xml:space="preserve">COBERTURA </t>
  </si>
  <si>
    <t xml:space="preserve">EFICACIA PRESUPUESTAL </t>
  </si>
  <si>
    <t>EFICIENCIA LOGRO Y/O ALCANCE DE LA META</t>
  </si>
  <si>
    <t xml:space="preserve">100%
</t>
  </si>
  <si>
    <t>Municipio de Armenia</t>
  </si>
  <si>
    <t>Toda la poblacion del municipio</t>
  </si>
  <si>
    <t>IPS PRIMARIAS
IPS Guadalupe
IPS Virrey Solis
IPS Sinergia
Hospital del Sur
Baser 8
IPS Sinergia
Hospital del Sur
CAA del Sur
IPS COMPLEMENTARIAS
Clinica del Café
Clinica La Sagrada Familia
Clinica del Café
Clinica La Sagrada Familia</t>
  </si>
  <si>
    <t>Documento elaborado y estrategia en ejecución. La evidencia reposa en el archivo del proyecto de Gestión de la Salud Pública</t>
  </si>
  <si>
    <t xml:space="preserve">Febrero: Se realizó una (1) jornada de capacitacion para auxiliares de enfermería, realizada en el  CAA del Sur y Salud del Caribe Norte sobre nuevos lineamiento de TB. La evidencia reposa en el archivo del proyecto Promoción de la Salud y Gestión del Riesgo para las Enfermedades Crónicas Transmisibles 
Abril: Se realizó 1 jornada de capacitación par talento humano (médicos- personal de enfermería) de la Clínica la Sagrada Familia
 La evidencia reposa en el archivo del proyecto Promoción de la Salud y Gestión del Riesgo para las Enfermedades Crónicas Transmisibles
</t>
  </si>
  <si>
    <t>El 5 de marzo de 2021 la corporación universitaria empresarial “Alexander von Humboldt” y la Secretaria de Salud de Armenia suscribieron el convenio Interadministrativo para realizar la asesoría técnica en la formulación, adopción y adaptación de la política nacional de salud mental y sustancias psicoactivas para el municipio de Armenia que se encuentra como meta en el PTS.</t>
  </si>
  <si>
    <t>El contrato se encuentra en ejecuciòn</t>
  </si>
  <si>
    <t xml:space="preserve">Junio : Se realiza simulacion de escritorio con lideres de proyectos en la oficina de Salud Publica el dia 16 de junio de 2021.  
Septiembre 23: Se realiza Simulacion de escritorio con Contratistas (Educacion y RSI-2005) del Proyecto preparacion de respuesta en Salud Publica ante las emergencias y los desastres.                                                     Septiembre 30: Se realiza simulacion de escritorio con rastreadores del proyecto mas cuidado a la Salud.    </t>
  </si>
  <si>
    <t>Actualizacion del documento analisis de situacion de salud ASIS Municipio y avalado por la Secretaria de Salud Departamental</t>
  </si>
  <si>
    <t>Comuna 1, 2 y 3</t>
  </si>
  <si>
    <t>Poblacion del Municipio</t>
  </si>
  <si>
    <t>Comunas 1,2,3, 5, 6, 7, 8, 9 y 10</t>
  </si>
  <si>
    <t>Comunas 1, 2, 3, 4,  5, 6, 7,  9 y 10.</t>
  </si>
  <si>
    <t xml:space="preserve">Se entrego documento de Actualizacion Mapa de Riesgo de Calidad del Agua del Municipio de Armenia. </t>
  </si>
  <si>
    <t>ENERO: Se tomó el total de usuarios Tb  que ingresaron con baciloscopia positiva para el año 2020 (72) y los que han egresado como curados (19).  Es de tener en cuenta que el tratamiento para la tuberculosis tiene una duración de 6 a 12 meses, dependiendo de su localización  e inclusive más en los usuarios con dificultades para adherirse  a la toma de los medicamentos antituberculosos de acuerdo a esquema establecido por el MSPS (Resolución 0227 del 20 de febrero de 2020)
FEBRERO: Se tomó el total de usuarios Tb  que ingresaron con baciloscopia positiva para el año 2020 (72) y los que han egresado como curados (21).  Es de tener en cuenta que el tratamiento para la tuberculosis tiene una duración de 6 a 12 meses, dependiendo de su localización  e inclusive más en los usuarios con dificultades para adherirse  a la toma de los medicamentos antituberculosos de acuerdo a esquema establecido por el MSPS (Resolución 0227 del 20 de febrero de 2020)   
MARZO: Se tomó el total de usuarios Tb  que ingresaron con baciloscopia positiva para el año 2020 (72) y los que han egresado como curados (24).  Es de tener en cuenta que el tratamiento para la tuberculosis tiene una duración de 6 a 12 meses, dependiendo de su localización  e inclusive más en los usuarios con dificultades para adherirse  a la toma de los medicamentos antituberculosos de acuerdo a esquema establecido por el MSPS (Resolución 0227 del 20 de febrero de 2020)
Abril: ingresaron con baciloscopia positiva para el año 2020 (72) y los que han egresado como curados (30).  Es de tener en cuenta que el tratamiento para la tuberculosis tien</t>
  </si>
  <si>
    <t xml:space="preserve">Contrato suscrito en ejecucion NO. 2021-0003 </t>
  </si>
  <si>
    <t>1500 habitantes de asentamientos</t>
  </si>
  <si>
    <t>116.04.2.3.19.1906.0300.022.1906029.012, '116.04.2.3.19.1906.0300.022.1906029.210</t>
  </si>
  <si>
    <t>RENTAS CEDIDAS-REC BC PROPIOS</t>
  </si>
  <si>
    <t>SGP-PROPIOS</t>
  </si>
  <si>
    <t>1116.01.2.3.19.1903.0300.010.1903011.210</t>
  </si>
  <si>
    <t>SGP/PROPIOS</t>
  </si>
  <si>
    <t>116.01.2.3.19.1905.0300.012.1905014.210</t>
  </si>
  <si>
    <t>116.01.2.3.19.1905.0300.009.1905015.210</t>
  </si>
  <si>
    <t>116.01.2.3.19.1903.0300.025.1903031.210</t>
  </si>
  <si>
    <t>116.01.2.3.19.1905.0300.021.1905022.210</t>
  </si>
  <si>
    <t>116.01.2.3.19.1903.0300.019.1903011.210</t>
  </si>
  <si>
    <t>116.01.2.3.19.1903.0300.018.1903001.210</t>
  </si>
  <si>
    <t xml:space="preserve">sgp/PROPIOS </t>
  </si>
  <si>
    <t>116.01.2.3.19.1903.0300.017.1903011.210</t>
  </si>
  <si>
    <t>sgp/PROPIOS</t>
  </si>
  <si>
    <r>
      <t>SOAT: Recibidas 410 
APH: Recibidas 120 
TOTAL EVENTOS:530
TOTAL EVENTOS SOLUCIONADOS: 481</t>
    </r>
    <r>
      <rPr>
        <sz val="10"/>
        <rFont val="Arial"/>
        <family val="2"/>
      </rPr>
      <t xml:space="preserve">.
481/530=90.7%
</t>
    </r>
  </si>
  <si>
    <t>356.908/308.463(100%), Indicador que varia de acuerdo a las novedades de Ingresos y Egresos de afiliados al SGSSS</t>
  </si>
  <si>
    <t xml:space="preserve">Se programaron y ejecutaron las auditorias a las siguientes EPS Sanitas y Asmetsalud, Famissanar, Sura, Coomeva, SOS, Nueva EPS, Salud Total y Medimas  
</t>
  </si>
  <si>
    <t xml:space="preserve">Se programaron y ejecutaron auditorias del SOGC  a las siguientes IPS : 
- Humanizar
- Estudios Oftalmológicos
- Sinergia
- Oncólogos de Occidente
- Fundación Alejandro Londoño
- Redsalud Armenia ESE
- Sociedad Cardiovascular
- MEDICARTE S.A
- IDIME (sedes 4)
</t>
  </si>
  <si>
    <t>Se han realizado 12 cruces de bases de datos mensuales para depuracion y actualizacion  de la base de datos del Regimen Subsidiado.
12/12 =100%</t>
  </si>
  <si>
    <t xml:space="preserve">Lograr el acceso a los servicios de urgencias y  bajo nivel de complejidad de  la población  Prioritaria (discapacidad, materna, menores de 5 años,etc..).
12/12 =100%, </t>
  </si>
  <si>
    <t>Porcentaje de poblacion pobre no asegurada consultantes e primer nivel de complejidad  que piudeiron ser afiliados  al Regimen subisidao Armenia.
108.140/(108.140+267)=99%</t>
  </si>
  <si>
    <t xml:space="preserve">El dia 23 de noviembre se realizo  reunion con COPACO Y CONSEJO TERRITORIAL , donde se conto con la participacion de la Doctora Liliana Quintero Alvarez Epidimiologa de la secretaria de salud , quien hizo una intervencion sobre la situacion de salud del municipio de Armenia .
Se realizo una reunion con los referentes de las  poblaciones con enfoque diferencial, con el objetivo de crear la veeduria ciudadana para proteger los derechos de estas poblaciones. </t>
  </si>
  <si>
    <t xml:space="preserve">Se realizó apoyo a las diversas actividades relacionadas con la Política de Participación Social en Salud, enfocadas en la implementación de la Resolución 2063, tales como: Convocatoria a referentes de población con enfoque diferencial para abordar conformación de Veeduría ciudadana en Salud, asistencias técnicas sobre generalidades e implementación de la Política Publica de Participación Social en Salud a IPS del municipio de Armenia según solicitud, gestión transversal para solicitud de acciones realizadas en Salud Publica sobre el eje de impulso al cuidado a la Salud, solicitud de plan de acción fase seguimiento a las IPS del municipio de Armenia, participación de socialización de avances PAMEC, seguimiento de auditorías a IPS del municipio de Armenia (SISTEMA OBLIGATORIO DE LA GARANTIA DE LA CALIDAD EN SALUD), evaluando dos criterios, el primero hace referencia a los avances de la Política de Participación social en Salud y el segundo es relacionado con el seguimiento de verificación de incorporación de rutas, protocolos y modelos de atención con enfoque diferencial.
-Asistencia a la reunión de Consejo territorial y COPACO realizada por la Secretaría de Salud Armenia.
-Teniendo en cuenta lo anterior, se resalta que se realizó el proceso de seguimiento de los planes de acción de la PPSS recibidos a través del canal solicitado, los cuales fueron un total de 56 IPS de 152 IPS que se encuentran habilitadas a la fecha, esto corresponde a la participación de un 37,5%, además, se evaluó a EPS Sanitas y a ESE RED SALUD Armenia.
 Se realizó el análisis e informe de plan de acción de  la política publica de la Alcaldía atravez  de la  secretaria de salud , igualmente se hizo el ajuste del plan de acción 2022, se realizó el consolidado de los planes de acción revisados de las IPS en total ,y se envió a la secretaria de Salud Departamental, se realizó seguimiento a la PPSS , a las 9 EPS del municipio de Armenia, haciendo las respetivas recomendaciones y sugerencias para el próximo año.
</t>
  </si>
  <si>
    <t>Se presentan 6  informes bimensuales de maternidad segura según lineamientos técnicos del Ministerio de Salud</t>
  </si>
  <si>
    <t xml:space="preserve">Se presenta 6  informes bimensuales de Plan Nacional de respuesta ante las ITS, el VIH, la coinfeccion TB/VIH y las hepatitis B y C, Colombia. 2018-2021 </t>
  </si>
  <si>
    <t>Marzo: Se proyectó primer visita a la clinica Dumian para el 21 de abril.
Abril: Se realizó visita a IPS Clinica Dumian el día 21 de abril. Visita a E.S.E Red Salud el día 28 de abril. Mayo: Se realizó visita de seguimiento a IPS Clinica La sagrada Familia el día 19 de mayo. 
Octubre: Durante este mes se realizó seguimiento a la IPS Clinica Central del Quindío e IPS Hospital San Juan de Dios</t>
  </si>
  <si>
    <t>Se presenta documento Estrategia de Gestion del riesgo para enfermedades de transmision sexual</t>
  </si>
  <si>
    <t>Se presenta 2  Informes semestrales  a EAPB verificando el cumplimiento de las acciones de promoción y prevención</t>
  </si>
  <si>
    <t>Se presenta 2  informes semestrales de asistencia técnica a EAPB e IPS para la implementación de las rutas de atención</t>
  </si>
  <si>
    <t>Se presenta  2 informes semestral de las acciones realizadas a la población víctima del conflicto armado</t>
  </si>
  <si>
    <t>Marzo: El pia 17 de marzo se realiza reunión de comité para la prevencion y atencion de las violencias de género y sexuales  en el marco del decreto 115 de 2019.                                                                                                                                Mayo: Se realizó reunión de comité el día 12 de mayo.                                                                          
Agosto: De acuerdo con reunión de asistencia técnica del Ministerio de salud y protección social, deberá articularse algunos procesos en el ,arco del comite de prevención, por lo que esta pendiente recibir la aseesoria de la secretaria departamental para iniciar dicho proceso. 
Octubre: Reunión realizada el día 4 de octubre, dentro de la cual se presentó la estadistica del evento violencia actulizada.</t>
  </si>
  <si>
    <t>650  habitantes de calle</t>
  </si>
  <si>
    <t>Se presenta  2  informes  sobre informe semestral sobre participación de adultos mayores en programas formulados en el marco de la política de envejecimiento y vejez.</t>
  </si>
  <si>
    <t>Se presenta 2  informes sobre informe semestral sobre rutas integrales ejecutadas para la gestión de la política de envejecimiento y vejez</t>
  </si>
  <si>
    <t>Se realiza  2 informes de las acciones realizadas a la primera infancia en el marco de la RPMS</t>
  </si>
  <si>
    <t>Enero: seguimiento a 17 nacimientos de bajo peso
Febrero: seguimiento a 19 nacimientos de bajo peso
Marzo: Seguimiento a 19 nacimientos de bajo peso
(610 nacimientos en total, para una porcentaje de 8,8%)
Abril: 100% visitas bajo peso con 21 nacimientos bajo peso 
Mayo: Seguimiento a 19 nacimientos de bajo peso
(1079 nacimientos en total, para una porcentaje de 8,80%)
Junio: Seguimiento a 20 nacimientos de bajo peso
(1340 nacimientos en total, para una porcentaje de 8,58%)
Julio: Seguimiento a 18 nacimientos de bajo peso
(1573 nacimientos en total, para una porcentaje de 8,45%)
Agosto: Seguimiento a 21 nacimientos de bajo peso
(1778 nacimientos en total, para una porcentaje de 8,66%)
Septiembre: Seguimiento a 23 nacimientos de bajo peso
(2030 nacimientos en total, para una porcentaje de 8,57%)
Octubre: Seguimiento a 23 nacimientos de bajo peso
(2266 nacimientos en total, para una porcentaje de 8,7%)
Noviembre: Seguimiento a 14 nacimientos de bajo peso
(2511 nacimientos en total, para una porcentaje de 8,39%)
Diciembre: 100%  de seguimiento a niños y niñas con bajo peso reportados</t>
  </si>
  <si>
    <t>Se presenta 6  informes bimensual  de seguimiento a indicadores trazadores de primera infancia e infancia</t>
  </si>
  <si>
    <t xml:space="preserve"> Se presenta 4  Informes trimestrales de población Afrodescendiente cubierta con acciones de salud</t>
  </si>
  <si>
    <t>2 campañas de promoción en la prevención de violencia contra la mujer (estrategia de llamadas telefónicas) y Se realiza jornada de prevencion a mujer victima de maltrato  el dia 25 de  octubre en la caseta comunal del barrio libertadores, donde se abordaron 30 mujeres a las se les presto atencion psicosocial,higiene horal,  citologias,
medico general, entrega de insumo.</t>
  </si>
  <si>
    <t>Se  formuló y entregó documento Modelo de Atención al adulto mayor centrado en la persona.</t>
  </si>
  <si>
    <t>Se formuló y entregó documento de Línea base de mortalidad perinatal
Para un cumplimiento del 100%</t>
  </si>
  <si>
    <t xml:space="preserve">Se formuló y entregó documento "Estrategia de Promoción de desparasitación antihelmítica"
</t>
  </si>
  <si>
    <t xml:space="preserve">Se formuló y entregó documento ""Estrategia de gestión el riesgo para abordar la intervención en EDA e IRA"
</t>
  </si>
  <si>
    <r>
      <rPr>
        <b/>
        <sz val="11"/>
        <rFont val="Arial"/>
        <family val="2"/>
      </rPr>
      <t>Octubre:</t>
    </r>
    <r>
      <rPr>
        <sz val="11"/>
        <rFont val="Arial"/>
        <family val="2"/>
      </rPr>
      <t xml:space="preserve"> se cuenta con documento guía de protocolo para la atención a victimas del conflicto armado
</t>
    </r>
  </si>
  <si>
    <t xml:space="preserve">Se presentan 2  informes  semestral de las acciones de prevención y promoción del PIC relacionando la cobertura de atención a la población del municipio de Armenia </t>
  </si>
  <si>
    <t>Se presentan 12 informes mensuales sobre las acciones de respuesta en salud pública ante el COVID-19</t>
  </si>
  <si>
    <t xml:space="preserve">Se formuló y entregó documento Elaboración del documento "EMRE en Salud Publica"
</t>
  </si>
  <si>
    <t xml:space="preserve">Se formuló y entregó documento "Estrategia de vigilancia portuaria para el terminal de Armenia y Aeropuerto de Armenia"
</t>
  </si>
  <si>
    <t>Se formuló y entregó documento "Estrategia de gestión del riesgo y promoción de la inocuidad para el consumo de alimentos"</t>
  </si>
  <si>
    <t>Se formuló y entregó documento "Estrategia de promoción de la salud y aprovechamiento biológico de los alimentos"</t>
  </si>
  <si>
    <t>Enero: 52 casos de agresión animal reportados por el SIVGILA, donde se realizó realizó investigación y seguimiento de cada caso.
Febrero: 59 casos de agresión animal reportados por el SIVGILA, donde se realizó  investigación y seguimiento de cada caso
Marzo: 58 casos de agresión animal reportados por el SIVGILA, donde se realizó  investigación y seguimiento  diligenciando la fichada de observación de cada caso.
Abril: 58 casos de agresión animal reportados por el SIVGILA, donde se realizó  investigación y seguimiento  diligenciando la fichada de observación de cada caso.
Mayo: 66 casos de agresión animal reportados por el SIVGILA, donde se realizó  investigación y seguimiento  diligenciando la fichada de observación de cada caso.
Junio: 70 casos de agresión animal reportados por el SIVGILA, donde se realizó  investigación y seguimiento  diligenciando la fichada de observación de cada caso.
Julio: 76 casos de agresión animal reportados por el SIVGILA, donde se realizó  investigación y seguimiento  diligenciando la fichada de observación de cada caso.
Agosto: 71 casos de agresión animal reportados por el SIVGILA, donde se realizó  investigación y seguimiento  diligenciando la fichada de observación de cada caso.
Septiembre: 82 casos de agresión animal reportados por el SIVGILA, donde se realizó  investigación y seguimiento  diligenciando la fichada de observación de cada caso.
Octubre: 68 casos de agresión animal reportados por el SIVGILA, donde se realizó  investigación y seguimiento  diligenciando la fichada de observación de cada caso.
Noviembre: 123  casos de agresión animal reportados por el SIVGILA, donde se realizó  investigación y seguimiento  diligenciando la fichada de observación de cada caso.   
Diciembre: 85  casos de agresión animal reportados por el SIVGILA, donde se realizó  investigación y seguimiento  diligenciando la fichada de observación de cada caso.</t>
  </si>
  <si>
    <t>Se presentan 6  informes de vacunación antirrábica de caninos y felinos por comuna</t>
  </si>
  <si>
    <t>Febrero: se realizó 17 visitas de verificación en protocolos para la prevención del COVID - 19
Marzo: se realizó  50 visitas de verificación de protocolos para la prevención del COVID - 19
Abril: se realizó  38 visitas de verificación de protocolos para la prevención del COVID - 19.
Octubre:  se realizó  38 visitas de verificación de protocolos para la prevención del COVID - 19. 
Noviembre:  se realizó  7 visitas de verificación de protocolos para la prevención del COVID - 19</t>
  </si>
  <si>
    <t xml:space="preserve">Se formuló y entregó documento "Estrategia educativa para la prevención de riesgos a la salud por factores zoonóticos"
</t>
  </si>
  <si>
    <t xml:space="preserve">Se formuló y entregó documento "Levantamiento Línea base de otras zoonosis diferentes a la rabia"
</t>
  </si>
  <si>
    <t>Se formuló y entregó documento Diseño de estrategia para el mejoramiento de la calidad de la información en salud
Para un cumplimiento del 100%</t>
  </si>
  <si>
    <t>Se presenta  Informe de consolidación anual de toma de muestras, reportes y oportunidad de resultado en Covid-19 
Para un cumplimiento del 100%</t>
  </si>
  <si>
    <r>
      <rPr>
        <b/>
        <sz val="10"/>
        <rFont val="Arial"/>
        <family val="2"/>
      </rPr>
      <t>Junio</t>
    </r>
    <r>
      <rPr>
        <sz val="10"/>
        <rFont val="Arial"/>
        <family val="2"/>
      </rPr>
      <t xml:space="preserve">: Se presenta 1 informe semestral de Eventos de Notificación Obligatoria (ENOS) Y  Vigilancia de Infección por Nuevo Virus COVID-19.
</t>
    </r>
    <r>
      <rPr>
        <b/>
        <sz val="10"/>
        <rFont val="Arial"/>
        <family val="2"/>
      </rPr>
      <t xml:space="preserve">Diciembre: </t>
    </r>
    <r>
      <rPr>
        <sz val="10"/>
        <rFont val="Arial"/>
        <family val="2"/>
      </rPr>
      <t>Se presenta 2 informe  de Eventos de Notificación Obligatoria (ENOS) Y  Vigilancia de Infección por Nuevo Virus COVID-19.
Para un cumplimiento del 100%</t>
    </r>
  </si>
  <si>
    <t>237 personas usuarias de drogas inyectadas</t>
  </si>
  <si>
    <t>Atención a usuarios de drogas inyectadas 237  con acciones de mitigación del riesgo y educación en autocuidado para la prevención del Covid-19 a través de la estrategia Centro Escucha</t>
  </si>
  <si>
    <t xml:space="preserve"> Se presentan 4 informes trimestrales sobre la Estrategia virtual y/o presencial con contenidos de zonas de orientación escolar y orientación universitaria para la prevención del consumo de drogas</t>
  </si>
  <si>
    <t>4234 estudiantes</t>
  </si>
  <si>
    <t>300 esudiantes y padres</t>
  </si>
  <si>
    <t>Se presenta 2  informes sobre población victma del conflicto armado atendida en salud con enfoque psicosocial (reposa en carpeta del proyecto)</t>
  </si>
  <si>
    <t>Se formuló y entregó documento de adopción de la Política Nacional de Salud Mental (Resolución 4886 de 2018) para el municipio de Armenia
Para un cumplimiento del 100%</t>
  </si>
  <si>
    <t xml:space="preserve">Se formuló y entregó documento "Estrategia de Gestión del riesgo para disposición final  adecuada de residuos especiales"
 </t>
  </si>
  <si>
    <t xml:space="preserve">Se formuló y entregó documento "Levantamiento línea base sobre enfermedades asociadas al factor ruido"
</t>
  </si>
  <si>
    <t xml:space="preserve">Se formuló y entregó documento "Levantamiento línea base sobre enfermedades vehiculizadas por agua"
</t>
  </si>
  <si>
    <t>Febrero: Poblacion cubierta con educación para la promoción de la cultura del envejecimiento activo y saludable con sensibilización en alimentación saludable y actividad física y autocuidado para la prevención del Covid - 19  fachada,launionperegrino,mariela,guaduales,belencito,farallones, 164 personas
Marzo  : Poblacion cubierta con educación para la promoción de la cultura del envejecimiento activo y saludable con sensibilización en alimentación saludable y actividad física y autocuidado para la prevención del Covid - 19  para un total 398 personas-En el proyecto mas mas cuidado para la salud, estrategia  PRASS, se educaron 3136 personas en todos los cursos de vida
Abril:  Por medio de la estrategia  PRASS, se educaron personas en todos los cursos de vida y Poblacion cubierta con educación para la promoción de la cultura del envejecimiento activo y saludable con sensibilización en alimentación saludable y actividad física y autocuidado para la prevención del Covid - 19   TOTAL 2585
Mayo:Con la  estrategiaPRASS, se educaron personas en todos los cursos de vida Y Poblacion cubierta con educación para la promoción de la cultura del envejecimiento activo y saludable con sensibilización en alimentación saludable y actividad física y autocuidado para la prevención del Covid - 19, TOTAL 1912  
Junio: Con la  estrategia PRASS, se educaron  personas en todos los cursos de vida Y Poblacion cubierta con educación para la promoción de la cultura del envejecimiento activo y saludable con sensibilización en alimentación saludable y actividad física y autocuidado para la prevención del Covid -  personas: para un total   de 2530
Julio: Con la  estrategia  PRASS, se educaron 1494 personas en todos los cursos de vida. Poblacion cubierta con educación para la promoción de la cultura del envejecimiento activo y saludable con sensibilización en alimentación saludable y actividad física y autocuidado para la prevención del Covid - 19
Agosto:Con la  estrategia  PRASS, se educaron  personas en todos los cursos de vida y Poblacion cubierta con educación para la promoción de la cultura del envejecimiento activo y saludable con sensibilización en alimentación saludable y actividad física y autocuidado para la prevención del Covid -  personas: para un total   de 1864. 
Septiembre:  Con la Estrategia  PRASS, se educaron  personas en todos los cursos de vida y Poblacion cubierta con educación para la promoción de la cultura del envejecimiento activo y saludable con sensibilización en alimentación saludable y actividad física y autocuidado para la prevención del Covid -  personas: para un total   de 1442.
Para un total de personas cubiertas 15.127</t>
  </si>
  <si>
    <t>Enero: 2 personas reportadas en la semana 2 y 3 por el sistema de informacion sivigila
Febrero: 114  personas cubiertas con educación para valorar e identificar la exposición a factores de riesgo para los diferentes tipos de cáncer y autocuidado para la prevención del Covid - 19.-Y 9 seguimientos telefonicos TOTAL=123 PERSONAS
Marzo:seguimiento telefonicos  reportados por sivigila 13 casos. 312 personas cubiertas con educación para valorar e identificar la exposición a factores de riesgo para los diferentes tipos de cáncer y autocuidado para la prevención del . Para un TOTAL= 325
Abril: Seguimiento telefonicos  reportados por sivigila  casos.20 seguimientos. Y Personas cubiertas con educación para valorar e identificar la exposición a factores de riesgo para los diferentes tipos de cáncer y autocuidado para la prevención del Covid - 19   fueron 179 personas y el Grupo coorpeteq (grupo WhatsApp de 34 personas TOTAL =  233 
Mayo: seguimientos telefonicos 4, personas educadas enen cancer 1710, y educadas a traves de grupos de whatApp 62 aduiltos mayores para un TOTAL= 1776 personas cubiertas 
Junio:Seguimiento telefonicos  reportados por sivigila  casos14. Personas cubiertas con educación para valorar e identificar la exposición a factores de riesgo para los diferentes tipos de cáncer y autocuidado para la prevención del Covid --1042 personas y el Grupo coorpeteq (grupo WhatsApp de 31 personas  y secretaria de salud 31. TOTAL=1118
JULIO: Seguimiento telefonicos  reportados por sivigila  casos17. Personas cubiertas con educación para valorar e identificar la exposición a factores de riesgo para los diferentes tipos de cáncer y autocuidado para la prevención del Covid --734 personas y el Grupo coorpeteq (grupo WhatsApp de 30 personas  y secretaria de salud 30 TOTAL=811
Agosto:Seguimiento telefonicos  reportados por sivigila  casos. Personas cubiertas con educación para valorar e identificar la exposición a factores de riesgo para los diferentes tipos de cáncer y autocuidado para la prevención del Covid -19.TOTAL=646
Septiembre: Seguimiento telefonicos  reportados por sivigila  casos10. Personas cubiertas con educación para valorar e identificar la exposición a factores de riesgo para los diferentes tipos de cáncer y autocuidado para la prevención del Covid -19 600 personas.
TOTAL=610
Para un total de personas cubiertas 5,644</t>
  </si>
  <si>
    <t>Febrero: 156  personas cubiertas con educación sobre la exposición a factores de riesgo cardiovascular  y metabólico y autocuidado para la prevención del Covid - 19
Marzo: 149  personas cubiertas con educación sobre la exposición a factores de riesgo cardiovascular  y metabólico y autocuidado para la prevención del Covid - 19 
Abril: 148 personas cubiertas con educación sobre la exposición a factores de riesgo cardiovascular  y metabólico y autocuidado para la prevención del Covid - 19 Grupo coorpeteq via WhatsApp 34 personas
Mayo: 1153 personas cubiertas 
JUNIO:  Grupo coorpeteq (grupo WhatsApp de 31 personas  y secretaria de salud 31 para un total de 807 
JULIO:  590   personas cubiertas con educación sobre la exposición a factores de riesgo cardiovascular  y metabólico y autocuidado para la prevención del Covid - 19   y los Grupo coorpeteq (grupo WhatsApp de 30 personas  y secretaria de salud 30 personas) TOTAL= 650
Agosto:  606   personas cubiertas con educación sobre la exposición a factores de riesgo cardiovascular  y metabólico y autocuidado para la prevención del Covid - 19   y los Grupo coorpeteq (grupo WhatsApp de 29 personas  y secretaria de salud 29 personas) TOTAL= 664
Septiembre:  620   personas cubiertas con educación sobre la exposición a factores de riesgo cardiovascular  y metabólico y autocuidado para la prevención del Covid - 19   y los Grupo coorpeteq (grupo WhatsApp de 30 personas  y secretaria de salud 30 personas) TOTAL= 680
Para un total de personas cubiertas 4.407</t>
  </si>
  <si>
    <t>Febrero: se sensibilizaron 450 personas en cuidado de la salud sexual
Marzo: se sensibilizaron 636 personas en cuidado de la salud sexual
Abril: se sensibilizaron 951 personas en cuidado de la salud sexual
Mayo: se sensibilizaron 715 personas en el cuidado de la salud sexual
Junio: se sensibilizaron 1038 personas en el cuidado de la salud sexual
Julio: se sensibilizaron 806
personas en el cuidado de la salud sexual
Agosto: se sensibilizaron 693
personas en el cuidado de la salud sexual. Para un total de 5289 personas sensibilizadas
Para un cumplimiento del 100%</t>
  </si>
  <si>
    <t>Febrero: 35 gestantes cubiertas en acciones de autocuidado
Marzo: 74 gestantes cubiertas en acciones de autocuidado
Abril: 45 gestantes cubiertas en acciones de autocuidado
Mayo: 388 gestantes cubiertas en acciones de autocuidado
Junio: 394 gestantes cubiertas en acciones de autocuidado
Julio: 142 gestantes cubiertas en acciones de autocuidado
Agosto: 309 gestantes cubiertas en acciones de autocuidado
Septiembre: 246 gestantes cubiertas en acciones de autocuidado
Para un total de 1633 gestantes cubiertas con acciones de autocuidado en Covid - 19</t>
  </si>
  <si>
    <t>Febrero: 16 adolescentes  con la estrategia de servicio amigable
Marzo: 245 adolescentes  con la estrategia de servicio amigable
Abril: 688  adolescentes  con la estrategia de servicio amigable
Mayo: 288 adolescentes  con la estrategia de servicio amigable
Junio: 579 adolescentes  con la estrategia de servicio amigable
Para un cumplimiento del 25,9%
Julio:  520 adolescentes  con la estrategia de servicio amigable
Agosto: 356 adolescentes  con la estrategia de servicio amigable
Septiembre: 544 adolescentes con la estrategia de servicio amigable
Octubre: 348 adolescentes con la estrategia de servicio amigable
Noviembre: 270 adolescentes con la estrategia de servicio amigable
Diciembre: 114 adolescentes con la estrategia de servicio amigable
Para un cumplimiento del 56,6% para la vigencia 2021, se realiza acta N° 63 de analisis de incumplimiento del indicador donde justifica el porcentaje tan bajo en el cumplimiento. Pero el faltante de  la meta quedo acumulada para el plan de accion 2022</t>
  </si>
  <si>
    <t>Febrero: Se realiza capacitación virtual en articulación con Sec Educación
Marzo: Se realiza Capacitación presencial a Funcionarios de Secretaría de Salud y a  fundación lazos humanos
Abril:Se realiza capacitación persona a persona en diferentes puntos de la ciudad
Mayo: Se realizan 2 capacitaciones, una en Fundación proyectando sentidos y otra persona a persona en diferentes puntos de la ciudad
Junio: Se realizan 7 capacitaciones, una en Fundación Lazos humanos, IE Quindos, Rufino Sur, Sec Educación,CASD, IE ciudad dorada, IE ciudadela. occidente.  Para un total de 11 capacitaciones
Agosto: Por falta de personal de apoyo, no se realizan capacitaciones en el mes de Agosto.
Septiembre: Se realizan 3 capacitaciones, dos (02) en la institucion educativa los Quindos y una (01) con Octubre: Se realizan 5 capacitaciones, I.E Rufino Sur, CASD, I.E Rufino Centro, fundación INFAC y Cds Noviembre: Se realizan 3 capacitaciones, Dos de ellas en la Fundación COVIDA y una tercera en la I.E. Para un total de 22 capactaciones</t>
  </si>
  <si>
    <t>Febrero: 14 habitantes de calle atendidos en educacion sexual y reproductiva
Marzo: 76 habitantes de calle atendidos en educacion sexual y reproductiva
Abril: 96 Habitantes de calle atendidos en temas de prevención y mitgación SPA, Covid, desparasit.
Mayo: 127 Habitantes de calle atendidos en temas de prevención y mitigación SPA, Covid, desparasit. identificados
Junio: 77 Habitantes de calle atendidos en temas de prevención y mitigación SPA, Covid, desparasit.
Julio: 205 Habitantes de calle atendidos en temas de prevención y mitigación SPA, Covid, desparasitación.
Agosto: Por falta de personal de apoyo, no se realizaron acciones en el mes de agosto.
Septiembre: Por falta de personal de apoyo, no se realizaron acciones 
Octubre: Se intervienen 50 habitantes de calle en jornada de vacunación el 15 de octubre con biologico Janssen.
Noviembre: Se intervienen 5 habitantes de calle en jornada de vacunación con acciones de gestión del riesgo por COVID.</t>
  </si>
  <si>
    <t>Febrero: Se realiza acciones educativas a  87 indigenas  en: Educación en prevención de Covid, PRASS y desparasitación 
Marzo: Se realiza acciones educativas  a 57 indigenas en: Educación en prevención de Covid, PRASS y desparasitación
Abril: Se realiza acciones educativas  a 254 indigenas en: Educación en prevención de Covid, PRASS y desparasitación
Mayo: Se realiza acciones educativas a 40 indígenas en Educación en prevención de Covid, PRASS y desparasitación
Junio: Se realiza acciones educativas a 87 indígenas en Educación en prevención de Covid, PRASS y desparasitación.
Julio: Se realiza acciones educativas a 332 indígenas en Educación en prevención de Covid, PRASS y desparasitación
Agosto: Se realiza acciones educativas a 123 indígenas en Educación en prevención de Covid, PRASS y desparasitación.
Septiembre: Se realiza acciones educativas a 187 indígenas en Educación en prevención de Covid, PRASS y desparasitación
Para un cumplimiento del 100%
Ya se cumplio el resultado esperado de este indicador, sin embargo se hicieron 67 acciones adicionales, para un total de 1.167 de indigenas cubiertas</t>
  </si>
  <si>
    <t>Febero: Se realiza educación a 322 personas con carácter vulnerable sobre prácticas de autocuidado y prevención del COVID
Marzo: Se realiza educación a 160 personas con carácter vulnerable sobre prácticas de autocuidado y prevención del COVID
Abril: Se realiza educación a 243 personas con carácter vulnerable sobre prácticas de autocuidado y prevención del COVID. Para un total de 725,  
Mayo: Se realiza educación a 418 personas con carácter vulnerable sobre prácticas de autocuidado y prevención del COVID. 
Junio: Se realiza educación a 169 personas con carácter vulnerable sobre prácticas de autocuidado y prevención del COVID. Para un total de 1312
Julio: Se realiza educación a 291 personas con carácter vulnerable sobre prácticas de autocuidado y prevención del COVID
Agosto: Se realiza educación a 197 personas con carácter vulnerable sobre prácticas de autocuidado y prevención del COVID
Septiembre: Se realiza educación a 326 personas con carácter vulnerable sobre prácticas de autocuidado y prevención del COVID
Para un cumplimiento de 100%
OBSERVACIONES:  Ya se cumplio el resultado esperado de este indicador,  sin embargo se brindo educacion a  126  personas adicionales ,para un total de 2.126 personas educadas</t>
  </si>
  <si>
    <t>Febrero: se capacitan 12 trabajadores informales
Marzo: se capacitan 44 trabajadores informales
Abril: se capacitan 51 trabajadores informales
Mayo: se capacitan 78 trabajadores informales
Junio: se capacitan 260 trabajadores informales. 
Julio: se capacitaron 27 trabajadores informales.
Agosto: se capacitaron 2 trabajadores informales.
Septiembre: se capacitaron 34 trabajadores informales.
Obervaciones:
Ya se cumplio el resultado esperado de este indicador, sin embargo se realizo capacitacion adicional a 8 trabajadores informales,para un total 508 trabajadores informales en resolucion 604 del 1993</t>
  </si>
  <si>
    <t>ebrero: Se revisaron 71 planes de e bioseguridad en los establecimientos que procesan, manipulan y comercializan alimentos para la prevención del Covid - 19
Marzo: Se revisaron 346 planes de e bioseguridad en los establecimientos que procesan, manipulan y comercializan alimentos para la prevención del Covid - 19
Para un cumplimiento del                         
Abril: Se revisaron 309 planes de e bioseguridad en los establecimientos que procesan, manipulan y comercializan alimentos para la prevención del Covid - 19
Mayo: Se revisaron 322 planes de e bioseguridad en los establecimientos que procesan, manipulan y comercializan alimentos para la prevención del Covid - 19.
Junio: Se revisaron 305 planes de  bioseguridad en los establecimientos que procesan, manipulan y comercializan alimentos para la prevención del Covid - 19
Julio: Se revisaron 188 planes de  bioseguridad en los establecimientos que procesan, manipulan y comercializan alimentos para la prevención del Covid - 19
Agosto: Se revisaron 65 planes de  bioseguridad a establecimientos. 
Septiembre: se revisaron 72 planes de bioseguridad a establecimientos gastronomicos.  procesan, manipulan y comercializan alimentos para la prevención del Covid - 19.
Para un total de de 1678 protocolos verificados
Para un cumplimiento del 100%</t>
  </si>
  <si>
    <t xml:space="preserve">Marzo: Se esterilizaron 20 mascotas en la clinica de zoonosis caninos: 7 - Felinos:13 
Abril: Se esterilizaron 44  mascotas en la clinica de                                                                                    Mayo: Se esterilizaron 63 mascotas en la clinica de zoonosis caninos: 33 - Felinos: 30  
Junio: Se esterilizaron 40 mascotas en la clinica de zoonosis caninos: 11 - Felinos: 29    
Julio: Se esterilizaron 585 mascotas en en el establecimeinto el establo por prestación de servicios  caninos: 384 - Felinos: 201                                     
Agosto: No se realizarón esterilizaciones.
Septiembre: No se realizarón esterilizaciones.
Octubre: Se esterilizaron 31  mascotas  Para un Noviembre: Se esterilizaron 150  mascotas                                                  
Diciembre: Se esterilizaron 98  mascotas  
 Nota: No se cumple la meta de esterilización propuesta, puesto que se declaro desierto contrato para la prestación de servicios de esterilización de mascotas en el MunicIpio de Armenia.    </t>
  </si>
  <si>
    <t>Febrero: se realizó 3 visitas tecnicas de ivc establecimeintos veterinarios y afines, en el cual cumple con la norma sanitaria.
Marzo: se realizó 7 visitas tecnicas de ivc establecimeintos veterinarios y afines, en el cual cumple con la norma sanitaria Obervación: Se incluyen 5 vsistas del 30 marzo  para un total en el mes 7 visitas. 
Abril: se realizó 22 visitas tecnicas de ivc establecimeintos veterinarios y afines, en el cual cumple con la norma sanitaria.      
Mayo: Se realizó 21 visitas tecnicas de ivc establecimeintos veterinarios y afines, en el cual cumple con la norma sanitaria.
Junio: Se realizaron 11 visitas tecnicas de ivc establecimeintos veterinarios y afines, en el cual cumple con la norma sanitaria.
Julio: Se realizaron 21 visitas tecnicas de ivc establecimeintos veterinarios y afines, en el cual cumple con la norma sanitaria.
Agosto: Se realizaron 15 visitas tecnicas de ivc establecimeintos veterinarios y afines, en el cual cumple con la norma sanitaria.
Octubre: Se realizaron 2 visitas tecnicas de ivc establecimeintos veterinarios y afines, en el cual cumple con la norma sanitaria. Para un total de 102 visitas de IVC
Noviembre: Se realizaron 4  visitas tecnicas de ivc establecimeintos veterinarios y afines, en el cual cumple con la norma sanitaria. Para un total de 106 visitas de IVC</t>
  </si>
  <si>
    <t>Enero: En proceso de reinducción con el recurso humano de apoyo  al proyecto para el inicio de actividades.
Febrero: Desarrollo de actividades virtuales grupales sobre habilidades psicosociales con niños, niñas y adolescentes de instituciones educativas normal superior del quindio y ciudadela de occidente. Actividades presenciales con adulto mayor en centros de larga estancia. 
Marzo: Actividades grupales con estudiantes, docentes y padres de familia  de instituciones educativas: La Adiela, Normal superior del Qundío, Eudoro granada, Fundanza, Colinas, Laura vicuña, Cuyabra, Ciudad Dorada y SENA. Porcentaje de la Abril: Actividades grupales con estudiantes, docentes y padres de familia  de instituciones educativas: Cámara junior, Bosques de Pinares, Eudoro granada, Gustavo Matamoros, Nacional, República de francia
Mayo: Actividades grupales con estudiantes,  padres de familia  de instituciones educativas: Cámara junior, ciudadela de occidente; actividad educativa puerta a puerta con comunidad de los barrios Granada, San jose, Villa Jardín, las Americas, 60 casas y centro; actividades grupales en centros de larga estancia. Total personas abordadas: 655.
Junio: Actividades grupales con aprendices SENA, padres de familia, poilcia nacional, centros de larga estancia y abordaje a comunidad medante actividad puerta a puerta en el sector centro, barrios la unión, 7 de agosto. Total personas abordadas 321. Porcentaje de la meta alcanzado 75.9%.
Julio: Actividades de orientación en habilidades psicosociales desarrolladas persona a persona  en diferentes sectores. Julio: Actividades de orientación en habilidades psicosociales desarrolladas persona a persona  en diferentes sectores. 
Agosto: Actividades grupales con estudiantes de instituciones educativas: Ciudadela de occidentes, gustavo matamoros, normal superios, gabriela mistral y Septiembre:  Actividades grupales para el fortalecimiento de la salud mental orientdas a estudiantes de instituciones educativas: Ciudadela de occidente, normal superior del Quindío,Ciudadela del sur, Eudoro Granada, SENA. 
Octubre:  Durante este mes se desarrollaron actividades  educativas sobre habilidades psicosociales en contextos educativos y comunitarios: Institución educativa Normal Superior del Quindío, Eudoro Granada, Ciudadela de occidente, barrio Bosques de pinares,barrio  Puerto Espejo, barrio San Jose. Total personas abordadas: 780.Para un cumplimiento del 100% de la meta establecida.
OBSERVACIONES:  Ya se cumplió el resultado esperado de este indicador del 100%, realizando 174 actividades, con un total de 4408 actividades realizadas</t>
  </si>
  <si>
    <t xml:space="preserve">Enero: En proceso de reinducción con el recurso humano de apoyo al proyecto para el inicio de actividades.
Febrero: actividades virtuales para la promocion de factores protectores realizadas virtualmente con niños, niñas y adolescentes de instituciones educativas Normal superior y ciudadela de occidente.
Marzo: Actividades grupales para la prvención de conducta suicida con estudiantes de instituciones educativas: La Adiela, Normal superior del Qundío, Eudoro granada, Fundanza y SENA. Porcentaje de Abril: Actividades grupales para la prvención de conducta suicida con estudiantes, padres de familia y docentes de instituciones educativas: Eudoro Granada, teresita Montes, Ciudadela del Sur, Olaya Herrera, Quindos, Gustavo Matamoros, Zuldemayda, Ciudadela de Occidente, Bhelemitas. Mayo: Actividades grupales para la prevención de conducta suicida con estudiantes de la institución educativa Cámara Junior,  padres de familia  del Colegio Los Angeles y grupo de mujeres. Total personas abordadas 126. 
Junio: durante este periodo no se realizaron actividades grupales dado el receso escolar.
Porcentaje de meta alcanzado: 53%.
Julio: durante este periodo no se realizaron actividades grupales. Agosto: Durante este periodo no se desarrolla la actividad toda vez que no se cuenta con recurso humano para ello. 
Septiembre: Se realizaron actividades colectivas con adolescentes, jovenes, adultos en diferentes contextos: institución educativa camilo torres, padres de familia-estudiantes  Uniquindío, población general. Octubre: Se realizó actividad  para la prevencion de la conducta suicida con docentes de la institucion educativa eudoro granada; asi se baordan 23 personas. 
Octubre: Se realizó actividad  para la prevencion de la conducta suicida con docentes de la institucion educativa eudoro granada; asi se abordan 23 personas.                                                                                                    Noviembre: Durante este mes se continuó desarrollando la actividad de prevencion en contexto comunitario- hogar (alcazar del cafe, villa liliana, salvador allende); logrando abordar un total de 365 personas. </t>
  </si>
  <si>
    <t xml:space="preserve"> Marzo:Capacitaron 71 personas  ducación a personas en todos los cursos de vida en asentamientos subnormales y zona rural sobre el manejo adecuado del agua de consumo, saneamiento básico y prevención del Covid - 19
Abril: Capacitaron 214 personas  ducación a personas en todos los cursos de vida en asentamientos subnormales y zona rural sobre el manejo adecuado del agua de consumo, saneamiento básico y prevención del Covid - 19
Mayo: Capacitaron 197 personas educacion a personas en todos los cursos de vida en asentamientos subnormales y zona rural sobre el manejo adecuado del agua de consumo humano, saneamiento basico y prevencion del covid -19      
Junio:  Capacitaron 496 personas en educacion a personas en todos los cursos de vida en asentamientos subnormales y zona rural sobre el manejo adecuado del agua de consumo humano, saneamiento basico y prevencion covid- 19.  
Julio:  Capacitaron 326 personas en educacion a personas en todos los cursos de vida en asentamientos subnormales y zona rural sobre el manejo adecuado del agua de consumo humano, saneamiento basico y prevencion covid- 19.
Agosto: Capacitaron 64 personas en educacion a personas en todos los cursos de vida en asentamientos subnormales y zona rural sobre el manejo adecuado del agua de consumo humano, saneamiento basico y prevencion covid-19
Septiembre: Capacitaron 197 personas en educacion a personas en todos los cursos de vida en asentamientos subnormales y zona rural sobre el manejo adecuado del agua de consumo humano, saneamiento basico y prevencion covid-19.                                                          Se realizaron 55 capacitaciones mas, de las programadas para un total de 1555.</t>
  </si>
  <si>
    <t>Enero: Se capacitaron 19 personas educación a personas en todos los cursos de vida en el manejo integral de residuos, fomento de prácticas de consumo responsable, separación en la fuente y prevención del Covid - 19 en las comunas 6 ,7 y10
Febrero: Se capacitaron 112 personas educación a personas en todos los cursos de vida en el manejo integral de residuos, fomento de prácticas de consumo responsable, separación en la fuente y prevención del Covid - 19 educación a personas en todos los cursos de vida en el manejo integral de residuos, fomento de prácticas de consumo responsable, separación en la fuente y prevención del Covid - 19
Marzo: Se capacitaron 161 personas. personas educación a personas en todos los cursos de vida en el manejo integral de residuos, fomento de prácticas de consumo responsable, separación en la fuente y prevención del Covid - 19 educación a personas en todos los cursos de vida en el manejo integral de residuos, fomento de prácticas de consumo responsable, separación en la fuente y prevención del Covid - 19
Abril: Se capacitaron 402 personas en todos los curso de vida manejo integral de residuos.                                                                                                            Mayo: Se capacitaron 864 personas en todos los cursos de vida manejo integral de residuos
Junio: Se capacitaron 706 personas en todos los cursos de vida manejo integral de residuos.
Julio: Se capacitaron 740 personas en todos los cursos de vida manejo integral de residuos.   
Agosto: Se capacitaron 280 personas en todos los cursos de vida manejo integral de residuos.  
Septiembre: Se capacitaron 303 personas en todos los cursos de vida manejo integral de residuos.  
Octubre: Se capacitaron 375 personas en todos los cursos de vida de manejo integral de residuos.                                      
Noviembre: Se capacitaron 78 personas en todos los cursos de vida de manejo integral de residuos.                                  
Se realizaron 222 capacitaciones adicionales de las programadas para un total de 4222.</t>
  </si>
  <si>
    <t xml:space="preserve">Abril: Educacion de personas en todos los cursos de vida en la prevencion del accidente de transito 125 personas.                                      
Mayo: Educacion de personas en todos los cursos de vida en la prevencion del accidente de transito 380 personas.                                                  
Junio: Educacion de personas en todos los cursos de vida en la prevencion del accidente de transito 580 personas. 
Julio: Educacion de personas en todos los cursos de vida en la prevencion del accidente de transito  96 personas.             
Agosto: Educacion de personas en todos los cursos de vida en la prevencion del accidente de transito 447 personas.         
Septiembre: Educacion de personas en todos los cursos de vida en la prevencion del accidente de transito 701 personas    
Noviembre: Educacion de personas en todos los cursos de vida en la prevencion del accidente de transito 1192 personas                                                                  Se realizaron 171 capacitaciones mas de las programadas Para un Total de 3521. </t>
  </si>
  <si>
    <t>Enero: Se realizaron  14 visitas a establecimientos en acciones de IVC
Febrero: Se realizaron  128  visitas a establecimientos en acciones de IVC
Marzo: Se realizaron 170 visitas a establecimientos en acciones de IVC.                                                   Total: 312
Abril: Se realizaron 278  visitas a establecimientos en acciones de IVC
Mayo: Se realizaron 307 visitas a establecimientos en acciones de IVC                      Total: 897 Establecimientos vivistados
Junio: Se realizaron 312 visitas a establecimientos en acciones de IVC
Julio: Se realizaron 377 visitas a establecimientos en acciones de IVC                                              Total: 1586 Establecimientos vivistados.                                                 Agosto: Se realizaron 144 visitas a establecimientos en acciones de IVC.                                                                
 Septiembre: Se realizaron 226 visitas a establecimientos en acciones de IVC.                                                                  
Octubre: Se realizaron 267 visitas a establecimientos en acciones de IVC.                                                                              
 Noviembre:  Se realizaron 320 IVC a establecimientos.        
 Diciembre: Se realizaron 179 IVC a establecimientos.          
 Para un total de: 2722 Establecimientos inspeccionados.</t>
  </si>
  <si>
    <t xml:space="preserve">Enero: Se  revisaron  14 planes de bioseguridad para la prevencion del covid  19.
Febrero: Se  revisaron  113  planes de bioseguridad para la prevencion del covid  19.
Marzo: Se revisaron 227 planes de de bioseguridad para la prevencion  del covid 19.                                                                                            
Abril: Se revisaron 325 planes de bioseguridad para la prevencion del covid 19.                                                                                            
Mayo: Se revisaron 268 planes de bioseguridad para la prevencion del covid-19.                                                               
Junio:  Se revisaron 273 planes de bioseguridad para la prevencion del covid-19.                                                            
Julio:  Se revisaron 349 planes de bioseguridad para la prevencion del covid-19.                                                        Agosto: Se revisaron 160 planes de bioseguridad para la prevencion del covid-19.                                                        Septiembre: Se revisaron 232 planes de bioseguridad para la prevencion del covid-19.                                                         Octubre: Se revisaron 428 planes de bioseguridad para la prevencion del covid-19                                                       Noviembre: Se revisaron 504 planes de bioseguridad para la prevencion del covid-19                                                                                                                                                                                                                                         
Diciembre: Se revisaron 413 planes de bioseguridad para un Total de 3.331 Planes de bioseguridad revisados año 2021.      
Para un cumplimiento del 100%                                                             </t>
  </si>
  <si>
    <t xml:space="preserve"> Febrero: 289 trabajadores formales intervenidas en acciones educativas sobre la importancia de las medidas preventivas para evitar el contagio del Covid 19
MARZO:  127 trabajadores formales intervenidas en acciones educativas sobre la importancia de las medidas preventivas para evitar el contagio del Covid 19 así:  VIRTUAL: 96 trabajadores de la IE Ciudadela del Sur y 31 trabajadores de la IE Las Colinas.  
 ABRIL:  597 trabajadores formales intervenidas en acciones educativas sobre la importancia de las medidas preventivas para evitar el contagio del Covid 19 . 
MAYO:  419 trabajadores formales intervenidas en acciones educativas sobre la importancia de las medidas preventivas para evitar el contagio del Covid 19  
Junio: 119  trabajadores formales intervenidos en acciones educativas sobre la importancia de las medidas preventivas para evitar el contagio del Covid 19.   educados.
Septiembre:  49 trabajadores formales intervenidos en acciones educativas sobre la importancia de las medidas preventivas para evitar el contagio del Covid 19. </t>
  </si>
  <si>
    <t xml:space="preserve">Febrero: 208 trabajadores formales intervenidas en acciones educativas sobre la importancia de las medidas preventivas para evitar el contagio del Covid 19 
MARZO:  691 trabajadores formales intervenidas en acciones educativas sobre la importancia de las medidas preventivas para evitar el contagio del Covid 19 
 ABRIL:  564 trabajadores formales intervenidas en acciones educativas sobre la importancia de las medidas preventivas para evitar el contagio del Covid 19 .
MAYO: 238 trabajadores informales sensibilizados sobre  la importancia del autocuidado para la prevencion del contagio del Covid 19 .
JUNIO: 174 Trabajadores informales sensibilizados sobre  la importancia del autocuidado para la prevencion del contagio del Covid 19 . Para un total de 1875
SEPTIEMBRE:  125 Trabajadores informales sensibilizados sobre  la importancia del autocuidado para la prevencion del contagio del Covid 19 . </t>
  </si>
  <si>
    <t xml:space="preserve">Febrero: 81 Visitas a entornos laborales para verificar la implementacion de los protocolos de bioseguridad así: 46 visitas a establecimientos comerciales y 35 visitas a instituciones Educativas privadas
MARZO: 95   Visitas a entornos laborales para verificar la implementacion de los protocolos de bioseguridad asi:  38 visitas a IE  y 57 visitas a establecimientos comerciales.   
ABRIL:   59   Visitas a entornos laborales para verificar la implementacion de los protocolos de bioseguridad asi: 18 visitas a establecimientos comerciales y 41 visitas a IE.
MAYO: 33 visitas a entornos laborales para verificar la implementación de los protocolos de bioseguridad así: 19 visitas a Instituciones Educativas y 14 visitas a Establecimientos Comerciales.
JUNIO:  18 visitas a entornos laborales (Instituciones Educativas) para verificar la implementación de los protocolos de bioseguridad
Septiembre:  14 visitas a entornos laborales para verificar la implementación de los protocolos de bioseguridad 
OBSERVACIONES:  Ya se cumplió el resultado esperado de este indicador del 100%, realizando 200 visitas en establecimientos para revisar protocolos de bioseguridad., cabe aclarar que se realizo 100 visitas de mas con un total de 300 visitas.
</t>
  </si>
  <si>
    <t>Se envia documento con un 100% terminado .</t>
  </si>
  <si>
    <t>Febrero: Se realizo 1 Jornada de capacitacion  para auxiliares de enfermería, realizada en el  CAA del sur  y salud del caribe Norte
Abril: Se realizó 1 jornada de capacitación par talento humano (médicos- personal de enfermería) de la Clínica la Sagrada Familia
Octubre: Se realiza capacitacion virtual el dia 21 de octubre de 2021 sobre las lineamientos de TB</t>
  </si>
  <si>
    <t>Se presenta  2 informe semestral de informe de gestión en líneas de acción del Plan Estratégico Hacia el Fin de la Tuberculosis</t>
  </si>
  <si>
    <t>Enero: Se consolido coberturas Administrativas  a enero de 2021
Febrero: Se consolido coberturas Administrativas  a febrero de 2021
Marzo: Se consolido coberturas administrativas a Marzo de 2021
Abril: se realiza evaluaciòn de coberturas de vacunaciòn en el municipio, encontrando cumplimiento para trazadores asì:                                                                                     Menor de 1 año: Cobertura ùtil: 32,6%                                                                               De un año: Cobertura no ùtil: 31%                                                                                   De 5 años: Cobertura no ùtil: 30,4%
Mayo:se realiza evaluaciòn de coberturas de vacunaciòn en el municipio, con corte a 31 de     Mayo: encontrando cumplimiento para trazadores asì:                                                                                     Menor de 1 año: Cobertura ùtil: 40,6%                                                                               De un año: Cobertura no ùtil: 34,7%                                                                                   De 5 años: Cobertura no ùtil: 37,1%
Junio:se realiza evaluaciòn de coberturas de vacunaciòn en el municipio, con corte a 31 de mayo encontrando cumplimiento para trazadores asì:                                                                                     Menor de 1 año: Cobertura ùtil: 47,5%                                                                               De un año: Cobertura no ùtil: 41,4%                                                                                   De 5 años: Cobertura no ùtil: 44,7%
Julio:se realiza evaluaciòn de coberturas de vacunaciòn en el municipio, con corte a 31 de julio encontrando cumplimiento para trazadores asì:                                                                                     Menor de 1 año: Cobertura ùtil: 53,9%                                                                               De un año: Cobertura no ùtil: 56,1%                                                                                   De 5 años: Cobertura no ùtil: 53%
Agosto:se realiza evaluaciòn de coberturas de vacunaciòn en el municipio, con corte a 31 de agosto encontrando cumplimiento para trazadores asì:                                                                                     Menor de 1 año: Cobertura no ùtil: 62,2%                                                                               De un año: Cobertura no ùtil: 56,1%                                                                                   De 5 años: Cobertura no ùtil: 61,4%
Para un cumplimiento del 66,66%                                                   Septiembre:se realiza evaluaciòn de coberturas de vacunaciòn en el municipio, con corte a 31 de agosto encontrando cumplimiento para trazadores asì:                                                                                     Menor de 1 año: Cobertura no ùtil: 69,1%                                                                               De un año: Cobertura no ùtil: 69%                                                                                   De 5 años: Cobertura no ùtil: 69,2%                                             Octubre:se realiza evaluaciòn de coberturas de vacunaciòn en el municipio, con corte a 30 de octubre encontrando cumplimiento para trazadores asì:                                                                                     Menor de 1 año: Cobertura no ùtil: 75,8%                                                                               De un año: Cobertura no ùtil: 76,9%                                                                                   De 5 años: Cobertura no ùtil: 76,6%     META ESPERADA: 79,2%                                     Resultado: cobertura en riesgo.                                                                      Noviembre:se realiza evaluaciòn de coberturas de vacunaciòn en el municipio, con corte a 30 de noviembre encontrando cumplimiento para trazadores asì:                                                                                     Menor de 1 año: Cobertura no ùtil: 84,1%                                                                               De un año: Cobertura no ùtil: 85,4%                                                                                   De 5 años: Cobertura no ùtil: 84,7%     META ESPERADA: 87,1%                                     Resultado: cobertura en riesgo.                                                                 Diciembre:se realiza evaluaciòn de coberturas de vacunaciòn en el municipio, con corte a 31 de diciembre encontrando cumplimiento para trazadores asì:                                                                                                         Menor de 1 año: Cobertura no ùtil: 91,8%                                                                               De un año: Cobertura no ùtil: 90,8%                                                                                   De 5 años: Cobertura no ùtil: 89%     META ESPERADA: 95%                                     Resultado: cobertura en riesg</t>
  </si>
  <si>
    <t>Enero: Se  realizó seguimiento al porcentaje de ingreso de acuerdo a lo vacunado en el mes de enero de 2021
Febrero: Se  realizó seguimiento al porcentaje de ingreso de acuerdo a lo vacunado en el mes de febrero de 2021
Marzo: En el mes de marzo no fue posible descargar el archivo PAIWEB por lo que no se pudo revisar el % de ingreso. Lo anterior dado a que al sistema se le cargo lo vacunado contra covid, por lo que los archivos quedaron muy pesados.                                             
Abril: En el mes de abril, se realiza seguimiento de porcentaje de ingreso al sistema de informaciòn nominal paiweb, teniendo en cuenta las dosis aplicadas en el municipio, se logra un 96% de ingreso a paiweb
Mayo: En el mes de mayo, se realiza seguimiento de porcentaje de ingreso al sistema de informaciòn nominal paiweb1, teniendo en cuenta las dosis aplicadas en el municipio, se logra un 98% de ingreso a paiweb 1
Junio: En el mes de junio, se realiza seguimiento de porcentaje de ingreso al sistema de informaciòn nominal paiweb1, teniendo en cuenta las dosis aplicadas en el municipio, se logra un 99,7% de ingreso a paiweb 1
Julio: En el mes de julio, se realiza seguimiento de porcentaje de ingreso al sistema de informaciòn nominal paiweb1, teniendo en cuenta las dosis aplicadas en el municipio, se logra un 88% de ingreso a paiweb 1                                                                                     Agosto: En el mes de agosto, se realiza seguimiento de porcentaje de ingreso al sistema de informaciòn nominal paiweb1, teniendo en cuenta las dosis aplicadas en el municipio, se logra un 92% de ingreso a paiweb 1
Para un cumplimiento del 66,66%                                                 Septiembre: En el mes de septiembre, se realiza seguimiento de porcentaje de ingreso al sistema de informaciòn nominal paiweb1, teniendo en cuenta las dosis aplicadas en el municipio, se logra un 96% de ingreso a paiweb 1
Octubre: En el mes de octubre, se realiza seguimiento de porcentaje de ingreso al sistema de informaciòn nominal paiweb1, teniendo en cuenta las dosis aplicadas en el municipio, se logra un 97,8% de ingreso a paiweb 1.                                                                     Noviembre: En el mes de noviembre, no se realiza seguimiento de porcentaje de ingreso al sistema de informaciòn nominal paiweb1, debido a que se inicia proceso de migracion de version 1.0 a version 2.0 lo que implica  atraso en el ingreso de los registros de vacunacion.                                                                                    Diciembre: para este mes de diciembre, aun persiste fallas en el sistema por proceso de migracion lo que implica pendiente ajustes por realizar desde nivel nacional que no se ha logrado ingresar todos usuarios vacunados en el sistema, no se realiza seguimiento de porcentaje de ingreso al sistema de informaciòn nominal paiweb1 version 2.0</t>
  </si>
  <si>
    <t>Enero: se realizo comité epidemiologico del mes de enero de 2021. semanas 1,2,3 y 4.
Febrero: se realizo comité epidemiologico del mes de febrero de 2021.semanas 5,6, 7 y 8
Marzo: se realizo comité epidemiologico del mes de marzo de 2021.semanas 9,10, 11 y 12
Abril: se realizo comité epidemiologico del mes de abril de 2021.semanas 13,14,15 , 16 y 17
Mayo: se realizó comité epidemiologico del mes de mayo de 2021, corresponidente a semanas epidemiologicas: 18,19, 20, 21 y 22
Junio: se realizó comité epidemiologico del mes de junio de 2021, corresponidente al periodo 6 a semanas epidemiologicas: 21, 22, 23 y 24
Julio: se realizó comité epidemiologico del mes de julio de 2021, correspondiente al periodo 7 a semanas epidemiologicas: 25, 26, 27 y 28                                 Agosto: se realizó comité epidemiologico del mes de julio-agosto de 2021, correspondiente al periodo 8 y 9 a semanas epidemiologicas:29, 30, 31, 32, 33, 34, 35, 36
Para un cumplimiento del 75% .                                                                     Septiembre: se realizó comité epidemiologico del mes de septiembre de 2021, correspondiente a las semanas epidemiologicas:37, 38, 39, 40.                                                                                                                              Octubre: se realizó comité epidemiologico del mes de octubre de 2021, correspondiente a semanas epidemiologicas:41, 42, 43, 44.                                               Noviembre: se realizó comité epidemiologico del mes de noviembre de 2021, correspondiente a semanas epidemiologicas:45, 46, 47 y 48.                         Diciembre: se realizó comité epidemiologico del mes de diciembre de 2021, correspondiente a semanas epidemiologicas:49, 50, 51  y 52.</t>
  </si>
  <si>
    <t>Se realiza  2 informes de cadena de frío correspondiente al primer semestre del año, reposa en archivo de vacunación</t>
  </si>
  <si>
    <t xml:space="preserve">Se realiza 2 informes de gestion PAI correspondiente al primer semestre del año, reposa en archivo de vacunación </t>
  </si>
  <si>
    <t xml:space="preserve">Se presentan 4  informse trimestrales de barrios priorizados para intervención por número de casos e índices aédicos          </t>
  </si>
  <si>
    <t xml:space="preserve">Enero: No se presentaron casos de dengue grave durante el mes. Se entregó informe vía correo electrónico a la Jefe de la Oficina de Salud,  donde se  detalla situación de casos graves debido a ETV.  Copia del informe reposa en los archivos del proyecto Promoción de la Salud y Gestión del Riesgo en Vectores
Febrero : No se presentaron casos de dengue grave durante el mes de febrero,
Marzo:No se presentaron casos de dengue grave durante el mes de febrero,
Abril: No se presentaron casos de dengue grave durante el mes de abril.
Mayo: No se presentaron casos de dengue grave durante el mes de mayo. 
Junio: No se presentaron casos de dengue grave durante el mes de junio. 
Julio:     No se presentaron casos de dengue grave durante el mes de julio.                                                                                      Agosto: No se presentaron casos de dengue grave durante el mes de agosto        
Septiembre: Se presentó caso de dengue grave durante la semana 33, . 
Octubre: Se presentó caso de dengue grave durante la semana 39,  correspondiente al mes de octubre. Se entrega informe vía correo electrónico a la Jefe de la Oficina de Salud,  donde se  enuncia caso grave debido a ETV. 
Noviembre: En el mes de noviembre no se presentaron casos de dengue grave o de debido a otras ETV.                                                             Diciembre: En el mes de diciembre no se presentaron casos de dengue grave o de debido a otras ETV.     </t>
  </si>
  <si>
    <t xml:space="preserve"> Se presentan 6  informes bimestrales de inteligencia epidemiológica</t>
  </si>
  <si>
    <t>Se presentan 4  informes trimestrales de monitoreo de intervención a sumideros</t>
  </si>
  <si>
    <t xml:space="preserve"> Se presentan 4 informes trimestrales sobre el funcionamiento de la estrategia EGI</t>
  </si>
  <si>
    <t>F ebrero:  En el mes de febrero se realizaron 46 visitas de inspección y control de criaderos de mosquitos en establecimientos especiales. Se anexa base de datos de Vigilancia y Control de Establecimientos Especiales. 
Para un cumplimiento del 30,6%    
Mayo: En el mes de  mayo  se realizaron 87 visitas de inspección y control de criaderos de mosquitos en establecimientos especiales. Se anexa base de datos de Vigilancia y Control de Establecimientos Especiales
Junio: En el mes de junio se inspeccionaron 63 visitas a establecimientos especiales. Se anexa base de datos de Vigilancia y Control de Establecimientos Especiales. Para un total de 196 visitas realizadas</t>
  </si>
  <si>
    <t>Febrero:  Se informo a 294 personas sobre el evento CoVid19,                                                                           Marzo:  Se informo a 798 personas sobre el evento CoVid19,                                                                         Abril: Se informo a 572 personas sobre el evento CoVid19,                                                                         Mayo: Se informo a 277 personas sobre el evento CoVid19,                                         
Junio: Se informo a 1367 personas sobre el evento CoVid19,                                                                                     Julio: Se informo a 718 personas sobre el evento CoVid19,                                                                                         Septiembre: Se informo a 646 personas sobre el evento CoVid19,   
Octubre: Se informo a 1048 personas sobre el evento CoVid19, 
Se educaron adicionales  720 personas en autocuidado</t>
  </si>
  <si>
    <t>Se formuló y entregó documento de Estrategia de Gestión Integrada (EGI) para vectores</t>
  </si>
  <si>
    <t>Febrero: Se realiza intervencion al inquilinato el castillo, asentamientos subnormales 49 personas intervenidas
Marzo se realiza intervencion en asentamientos subnormales y barrios de Armenia a 15 migrantes.
Abril: se realiza intervencion en asentamientos subnormales y barrios de Armenia a 10 migrantes.
Mayo : se realiza intervención en asentamientos subnormales y barrios de Armenia a 56 migrantes. 
Junio: se realiza intervención en asentamientos subnormales y barrios de Armenia a 28 migrantes.    Para un cumplimiento del 53%
Julio: se realiza intervención en asentamiento subnormal a 4 migrantes.
Agosto: se realiza intervención en el sector Centro, asentamientos subnormales la Vieja Libertad y el Recuerdo a 116 migrantes.          
Septiembre: se realiza intervención en asentamiento subnormal Milagro de Dios y Santa Elena a 16 migrantes
Octubre: se realiza intervención en asentamiento subnormal Bosques de la Cecilia a 38 migrantes.                                                                    
Se aclara que a la fecha  se han intervenido a 32 migrantes más por encima de la meta establecida. Para un total de 332 migrantes atendidos.</t>
  </si>
  <si>
    <t>300 migrantes</t>
  </si>
  <si>
    <t xml:space="preserve"> Febrero: 340 personas enasentamientos subnormales comunas Armenia
Marzo: se realiza intervención en asentamientos subnormales a 150 personas 
Abril: Ese realiza intervención en asentamientos subnormales a 74 personas.(altos de monserrate, milagro de Dios,las veraneras,naranjos bajo,el milagro,nuevo armenia,union bajo)
Mayo: se realiza intervención en asentamientos subnormales a 229 personas.
Junio: se realiza intervención en asentamientos subnormales a 324 personas. (Gaitan alto y bajo, la secreta baja, Veraneras, Villa Kelly, Bolivar Norte, Fundadores bajo y Salvador Allende.
julio: se realiza intervención en asentamientos subnormales (Patio Bonito y la Florida) a 189 personas   para un cumplimiento del 100%.
Agosto: se realiza intervención en asentamientos subnormales (la Vieja Libertad y el Recuerdo) a 135 personas.                                                          
Septiembre: se realiza intervención en los asentamientos Milagro de Dios Santa Elena, Naranjos Bajo y Milagro de Dios a 212 personas.
Se aclara que a la fecha  se han intervenido en asentamientos subnormales a 227 personas más por encima de la meta establecida.
Para un total de 1727 habitantes de asentamientos atendidos.</t>
  </si>
  <si>
    <t xml:space="preserve">Febrero:Se activan covecom de Anita gutierrez de echeverri y Manos Unidas de Dios
Marzo: En el mes de marzo se realizan 2 capacitaciones en  covecom Anita gutierrez de echeverri y Manos Unidas de Dios, total personas abordadas 38
Mayo: se activa COVECOM en la Terminal de Transporte y se realizan 2 capacitaciones en los COVECOM Anita Gutierrez y manos unidas de Dios 
Junio: se socializa COVECOM en el cuerpo oficial de bomberos, estación central el cual esta en proceso de activación y se realiza una capacitación en el COVECOM del terminal de transporte.
Julio: se realiza capacitación en COVECOM Anita Gutierrez y manos Unidas de Dios y se activa COVECOM en la compañia de Bomberos de Armenia 
Agosto: se realiza capacitación en COVECOM en el Terminal de Transporte y en la compañia de Bomberos de Armenia
Septiembre: Se realizan capacitaciones a los grupo de COVECOM de Anita Gutierrez de Echeverry y Manos Unidas de Dios.                  
Octubre: se realizan capacitaciones a los COVECOM del Terminal de Transporte y en la compañia de bomberos, y se activa COVECOM en el Aeropuerto el Eden.                                          Noviembre: Se realiza Capacitación al COVECOM de la Fundación Anita Gutierrez.                                                                                         Diciembre: se activa COVECOM en el grupo de adulto mayor Canitas del Café.      </t>
  </si>
  <si>
    <t>a. 150</t>
  </si>
  <si>
    <t>b. Elaboración de informe mensual sobre las acciones de respuesta en salud pública ante el COVID-19</t>
  </si>
  <si>
    <t>Se  presenta documento elaborado</t>
  </si>
  <si>
    <t>Si bien este producto quedó en el Plan Territorial de Salud, no está vinculado de manera explícita al Plan de Desarrollo Municipal 2020 – 2023 “Armenia Pa´Todos”. Este tema no se encuentra priorizado como un problema social latente ni para la comunidad o el municipio, por lo tanto, en reunión con la Jefe de Oficina se elabora acta de reunión No.  22  del 22 de septiembre de 2022 para realizar y justificar cambio a documento de “Estrategia de gestión para "Entornos y estilos de vida más saludable”</t>
  </si>
  <si>
    <t xml:space="preserve"> </t>
  </si>
  <si>
    <t>Semáforo Alcance de la Meta:
Verde Oscuro  (100%) 
 Amarillo (90%) 
Rojo (75%)</t>
  </si>
  <si>
    <t>Periodo de corte: del 1 de Enero al 31 de Diciembre de 2021</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</si>
</sst>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
    <numFmt numFmtId="185" formatCode="&quot;$&quot;\ #,##0.00"/>
    <numFmt numFmtId="186" formatCode="&quot;$&quot;\ #,##0.0"/>
    <numFmt numFmtId="187" formatCode="[$-240A]dddd\,\ d\ &quot;de&quot;\ mmmm\ &quot;de&quot;\ yyyy"/>
    <numFmt numFmtId="188" formatCode="[$-240A]h:mm:ss\ AM/PM"/>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
    <numFmt numFmtId="195" formatCode="0.000%"/>
    <numFmt numFmtId="196" formatCode="0.0000%"/>
  </numFmts>
  <fonts count="50">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0"/>
      <color indexed="10"/>
      <name val="Arial"/>
      <family val="2"/>
    </font>
    <font>
      <sz val="9"/>
      <name val="Tahoma"/>
      <family val="2"/>
    </font>
    <font>
      <b/>
      <sz val="9"/>
      <name val="Tahoma"/>
      <family val="2"/>
    </font>
    <font>
      <sz val="12"/>
      <name val="Arial"/>
      <family val="2"/>
    </font>
    <font>
      <b/>
      <sz val="12"/>
      <name val="Arial"/>
      <family val="2"/>
    </font>
    <font>
      <u val="single"/>
      <sz val="10"/>
      <color indexed="12"/>
      <name val="Arial"/>
      <family val="2"/>
    </font>
    <font>
      <u val="single"/>
      <sz val="10"/>
      <color indexed="20"/>
      <name val="Arial"/>
      <family val="2"/>
    </font>
    <font>
      <b/>
      <sz val="11"/>
      <color indexed="23"/>
      <name val="Calibri"/>
      <family val="2"/>
    </font>
    <font>
      <sz val="10"/>
      <color indexed="8"/>
      <name val="Arial"/>
      <family val="2"/>
    </font>
    <font>
      <b/>
      <sz val="10"/>
      <color indexed="8"/>
      <name val="Arial"/>
      <family val="2"/>
    </font>
    <font>
      <sz val="11"/>
      <color indexed="8"/>
      <name val="Arial"/>
      <family val="2"/>
    </font>
    <font>
      <b/>
      <sz val="12"/>
      <color indexed="8"/>
      <name val="Arial"/>
      <family val="2"/>
    </font>
    <font>
      <sz val="10"/>
      <color indexed="8"/>
      <name val="Calibri"/>
      <family val="2"/>
    </font>
    <font>
      <sz val="10"/>
      <color indexed="63"/>
      <name val="Arial"/>
      <family val="2"/>
    </font>
    <font>
      <sz val="8"/>
      <name val="Segoe UI"/>
      <family val="2"/>
    </font>
    <font>
      <u val="single"/>
      <sz val="10"/>
      <color theme="10"/>
      <name val="Arial"/>
      <family val="2"/>
    </font>
    <font>
      <u val="single"/>
      <sz val="10"/>
      <color theme="11"/>
      <name val="Arial"/>
      <family val="2"/>
    </font>
    <font>
      <b/>
      <sz val="11"/>
      <color rgb="FF6F6F6E"/>
      <name val="Calibri"/>
      <family val="2"/>
    </font>
    <font>
      <b/>
      <sz val="11"/>
      <color theme="0"/>
      <name val="Calibri"/>
      <family val="2"/>
    </font>
    <font>
      <sz val="11"/>
      <color theme="1"/>
      <name val="Calibri"/>
      <family val="2"/>
    </font>
    <font>
      <sz val="10"/>
      <color rgb="FFFF0000"/>
      <name val="Arial"/>
      <family val="2"/>
    </font>
    <font>
      <sz val="10"/>
      <color theme="1"/>
      <name val="Arial"/>
      <family val="2"/>
    </font>
    <font>
      <sz val="10"/>
      <color rgb="FF000000"/>
      <name val="Arial"/>
      <family val="2"/>
    </font>
    <font>
      <b/>
      <sz val="10"/>
      <color theme="1"/>
      <name val="Arial"/>
      <family val="2"/>
    </font>
    <font>
      <sz val="11"/>
      <color theme="1"/>
      <name val="Arial"/>
      <family val="2"/>
    </font>
    <font>
      <b/>
      <sz val="12"/>
      <color theme="1"/>
      <name val="Arial"/>
      <family val="2"/>
    </font>
    <font>
      <sz val="10"/>
      <color rgb="FF222222"/>
      <name val="Arial"/>
      <family val="2"/>
    </font>
    <font>
      <sz val="10"/>
      <color rgb="FF00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rgb="FFFFFF99"/>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rgb="FFFF0000"/>
        <bgColor indexed="64"/>
      </patternFill>
    </fill>
    <fill>
      <patternFill patternType="solid">
        <fgColor rgb="FF92D050"/>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style="medium"/>
      <bottom>
        <color indexed="63"/>
      </bottom>
    </border>
    <border>
      <left>
        <color indexed="63"/>
      </left>
      <right style="thin"/>
      <top style="medium"/>
      <bottom>
        <color indexed="63"/>
      </bottom>
    </border>
    <border>
      <left style="thin"/>
      <right style="medium"/>
      <top style="thin"/>
      <bottom>
        <color indexed="63"/>
      </bottom>
    </border>
    <border>
      <left>
        <color indexed="63"/>
      </left>
      <right style="thin"/>
      <top style="thin"/>
      <bottom style="thin"/>
    </border>
    <border>
      <left>
        <color indexed="63"/>
      </left>
      <right>
        <color indexed="63"/>
      </right>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border>
    <border>
      <left>
        <color indexed="63"/>
      </left>
      <right style="thin"/>
      <top style="thin"/>
      <botto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style="medium"/>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border>
    <border>
      <left style="medium"/>
      <right style="medium"/>
      <top style="thin"/>
      <bottom>
        <color indexed="63"/>
      </bottom>
    </border>
    <border>
      <left style="medium"/>
      <right style="medium"/>
      <top>
        <color indexed="63"/>
      </top>
      <bottom>
        <color indexed="63"/>
      </bottom>
    </border>
    <border>
      <left style="medium"/>
      <right>
        <color indexed="63"/>
      </right>
      <top style="thin"/>
      <bottom>
        <color indexed="63"/>
      </bottom>
    </border>
    <border>
      <left style="medium"/>
      <right style="thin"/>
      <top style="thin"/>
      <bottom/>
    </border>
    <border>
      <left style="medium"/>
      <right style="thin"/>
      <top>
        <color indexed="63"/>
      </top>
      <bottom>
        <color indexed="63"/>
      </botto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style="medium"/>
      <right style="medium"/>
      <top>
        <color indexed="63"/>
      </top>
      <bottom style="thin"/>
    </border>
    <border>
      <left style="medium"/>
      <right style="thin"/>
      <top style="medium"/>
      <bottom style="thin"/>
    </border>
    <border>
      <left>
        <color indexed="63"/>
      </left>
      <right style="thin"/>
      <top>
        <color indexed="63"/>
      </top>
      <bottom style="medium"/>
    </border>
    <border>
      <left style="thin"/>
      <right style="medium"/>
      <top style="medium"/>
      <bottom/>
    </border>
    <border>
      <left style="thin"/>
      <right style="medium"/>
      <top>
        <color indexed="63"/>
      </top>
      <bottom style="medium"/>
    </border>
    <border>
      <left style="thin"/>
      <right style="thin"/>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0" fontId="38" fillId="22" borderId="5">
      <alignment horizontal="center" vertical="center" wrapText="1"/>
      <protection/>
    </xf>
    <xf numFmtId="0" fontId="39" fillId="23" borderId="6">
      <alignment horizontal="center" vertical="center" wrapText="1"/>
      <protection/>
    </xf>
    <xf numFmtId="171" fontId="0" fillId="0" borderId="0" applyFill="0" applyBorder="0" applyAlignment="0" applyProtection="0"/>
    <xf numFmtId="169" fontId="0" fillId="0" borderId="0" applyFill="0" applyBorder="0" applyAlignment="0" applyProtection="0"/>
    <xf numFmtId="171" fontId="1"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4"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0" fillId="25" borderId="7" applyNumberFormat="0" applyAlignment="0" applyProtection="0"/>
    <xf numFmtId="9" fontId="0" fillId="0" borderId="0" applyFill="0" applyBorder="0" applyAlignment="0" applyProtection="0"/>
    <xf numFmtId="0" fontId="11" fillId="16"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7" fillId="0" borderId="10" applyNumberFormat="0" applyFill="0" applyAlignment="0" applyProtection="0"/>
    <xf numFmtId="0" fontId="14" fillId="0" borderId="11" applyNumberFormat="0" applyFill="0" applyAlignment="0" applyProtection="0"/>
  </cellStyleXfs>
  <cellXfs count="372">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19" fillId="0" borderId="0" xfId="0" applyFont="1" applyBorder="1" applyAlignment="1">
      <alignment vertical="center" wrapText="1"/>
    </xf>
    <xf numFmtId="0" fontId="0" fillId="0" borderId="13" xfId="0" applyFont="1" applyBorder="1" applyAlignment="1">
      <alignment vertical="center" wrapText="1"/>
    </xf>
    <xf numFmtId="0" fontId="0" fillId="26" borderId="14" xfId="0" applyFont="1" applyFill="1" applyBorder="1" applyAlignment="1">
      <alignment horizontal="center" vertical="center" wrapText="1"/>
    </xf>
    <xf numFmtId="0" fontId="0" fillId="0" borderId="0" xfId="0" applyFont="1" applyBorder="1" applyAlignment="1">
      <alignment horizontal="right" vertical="center" wrapText="1"/>
    </xf>
    <xf numFmtId="184" fontId="0" fillId="0" borderId="0" xfId="0" applyNumberFormat="1" applyFont="1" applyAlignment="1">
      <alignment horizontal="right" vertical="center" wrapText="1"/>
    </xf>
    <xf numFmtId="0" fontId="41" fillId="0" borderId="0" xfId="0" applyFont="1" applyBorder="1" applyAlignment="1">
      <alignment vertical="center" wrapText="1"/>
    </xf>
    <xf numFmtId="0" fontId="41" fillId="0" borderId="0" xfId="0" applyFont="1" applyBorder="1" applyAlignment="1">
      <alignment horizontal="center" vertical="center" wrapText="1"/>
    </xf>
    <xf numFmtId="0" fontId="20" fillId="0" borderId="13" xfId="0" applyFont="1" applyBorder="1" applyAlignment="1">
      <alignment vertical="center" wrapText="1"/>
    </xf>
    <xf numFmtId="0" fontId="0" fillId="26" borderId="12"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5" xfId="0" applyFont="1" applyFill="1" applyBorder="1" applyAlignment="1">
      <alignment horizontal="justify" vertical="center" wrapText="1"/>
    </xf>
    <xf numFmtId="9" fontId="42" fillId="0" borderId="15" xfId="0" applyNumberFormat="1" applyFont="1" applyFill="1" applyBorder="1" applyAlignment="1">
      <alignment horizontal="center" vertical="center" wrapText="1"/>
    </xf>
    <xf numFmtId="9" fontId="42" fillId="0" borderId="16" xfId="0" applyNumberFormat="1" applyFont="1" applyFill="1" applyBorder="1" applyAlignment="1">
      <alignment horizontal="center" vertical="center" wrapText="1"/>
    </xf>
    <xf numFmtId="0" fontId="42" fillId="0" borderId="15" xfId="49" applyFont="1" applyFill="1" applyBorder="1" applyAlignment="1">
      <alignment horizontal="center" vertical="center" wrapText="1"/>
      <protection/>
    </xf>
    <xf numFmtId="0" fontId="42" fillId="0" borderId="15" xfId="0" applyFont="1" applyFill="1" applyBorder="1" applyAlignment="1">
      <alignment vertical="center" wrapText="1"/>
    </xf>
    <xf numFmtId="0" fontId="42" fillId="0" borderId="16" xfId="0" applyFont="1" applyFill="1" applyBorder="1" applyAlignment="1">
      <alignment horizontal="center" vertical="center" wrapText="1"/>
    </xf>
    <xf numFmtId="0" fontId="18" fillId="27" borderId="0" xfId="0" applyFont="1" applyFill="1" applyAlignment="1">
      <alignment vertical="center"/>
    </xf>
    <xf numFmtId="0" fontId="18" fillId="0" borderId="0" xfId="0" applyFont="1" applyFill="1" applyAlignment="1">
      <alignment vertical="center"/>
    </xf>
    <xf numFmtId="0" fontId="0" fillId="0" borderId="15" xfId="0"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3" fontId="42" fillId="0" borderId="15" xfId="0" applyNumberFormat="1" applyFont="1" applyFill="1" applyBorder="1" applyAlignment="1">
      <alignment horizontal="center" vertical="center" wrapText="1"/>
    </xf>
    <xf numFmtId="3" fontId="42" fillId="0" borderId="16" xfId="0" applyNumberFormat="1" applyFont="1" applyFill="1" applyBorder="1" applyAlignment="1">
      <alignment horizontal="center" vertical="center" wrapText="1"/>
    </xf>
    <xf numFmtId="0" fontId="20" fillId="0" borderId="13"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center" vertical="center" wrapText="1"/>
    </xf>
    <xf numFmtId="0" fontId="42" fillId="0" borderId="18" xfId="0" applyFont="1" applyFill="1" applyBorder="1" applyAlignment="1">
      <alignment horizontal="center" vertical="center" wrapText="1"/>
    </xf>
    <xf numFmtId="0" fontId="42" fillId="0" borderId="18" xfId="50" applyFont="1" applyFill="1" applyBorder="1" applyAlignment="1">
      <alignment horizontal="justify" vertical="center" wrapText="1"/>
      <protection/>
    </xf>
    <xf numFmtId="9" fontId="42" fillId="0" borderId="18" xfId="50" applyNumberFormat="1" applyFont="1" applyFill="1" applyBorder="1" applyAlignment="1">
      <alignment horizontal="center" vertical="center" wrapText="1"/>
      <protection/>
    </xf>
    <xf numFmtId="9" fontId="42" fillId="0" borderId="19" xfId="50" applyNumberFormat="1" applyFont="1" applyFill="1" applyBorder="1" applyAlignment="1">
      <alignment horizontal="center" vertical="center" wrapText="1"/>
      <protection/>
    </xf>
    <xf numFmtId="0" fontId="0" fillId="0" borderId="0" xfId="0" applyFont="1" applyFill="1" applyAlignment="1">
      <alignment horizontal="left" vertical="center" wrapText="1"/>
    </xf>
    <xf numFmtId="0" fontId="42" fillId="0" borderId="15"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20" fillId="0" borderId="0" xfId="0" applyFont="1" applyBorder="1" applyAlignment="1">
      <alignment horizontal="center" vertical="center" wrapText="1"/>
    </xf>
    <xf numFmtId="0" fontId="0" fillId="0" borderId="15" xfId="0" applyFont="1" applyFill="1" applyBorder="1" applyAlignment="1">
      <alignment vertical="center" wrapText="1"/>
    </xf>
    <xf numFmtId="0" fontId="43"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8" xfId="0"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44" fillId="28" borderId="20" xfId="0" applyFont="1" applyFill="1" applyBorder="1" applyAlignment="1">
      <alignment horizontal="center" vertical="center" wrapText="1"/>
    </xf>
    <xf numFmtId="0" fontId="44" fillId="28" borderId="21" xfId="0" applyFont="1" applyFill="1" applyBorder="1" applyAlignment="1">
      <alignment horizontal="center"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Font="1" applyFill="1" applyBorder="1" applyAlignment="1">
      <alignment vertical="center" wrapText="1"/>
    </xf>
    <xf numFmtId="1" fontId="0" fillId="0" borderId="15" xfId="0" applyNumberFormat="1" applyFont="1" applyFill="1" applyBorder="1" applyAlignment="1">
      <alignment vertical="center" wrapText="1"/>
    </xf>
    <xf numFmtId="0" fontId="24" fillId="0" borderId="26" xfId="0" applyFont="1" applyBorder="1" applyAlignment="1">
      <alignment vertical="center" wrapText="1"/>
    </xf>
    <xf numFmtId="0" fontId="24" fillId="0" borderId="0" xfId="0" applyFont="1" applyBorder="1" applyAlignment="1">
      <alignment vertical="center"/>
    </xf>
    <xf numFmtId="0" fontId="24" fillId="0" borderId="27" xfId="0" applyFont="1" applyBorder="1" applyAlignment="1">
      <alignment vertical="center" wrapText="1"/>
    </xf>
    <xf numFmtId="0" fontId="24" fillId="0" borderId="28" xfId="0" applyFont="1" applyBorder="1" applyAlignment="1">
      <alignment vertical="center" wrapText="1"/>
    </xf>
    <xf numFmtId="0" fontId="25" fillId="29" borderId="29" xfId="0" applyFont="1" applyFill="1" applyBorder="1" applyAlignment="1">
      <alignment horizontal="center" vertical="center" wrapText="1"/>
    </xf>
    <xf numFmtId="184" fontId="25" fillId="29" borderId="29" xfId="0" applyNumberFormat="1" applyFont="1" applyFill="1" applyBorder="1" applyAlignment="1">
      <alignment horizontal="right" vertical="center" wrapText="1"/>
    </xf>
    <xf numFmtId="0" fontId="25" fillId="29" borderId="30" xfId="0" applyFont="1" applyFill="1" applyBorder="1" applyAlignment="1">
      <alignment horizontal="center" vertical="center" wrapText="1"/>
    </xf>
    <xf numFmtId="0" fontId="24" fillId="0" borderId="0" xfId="0" applyFont="1" applyFill="1" applyBorder="1" applyAlignment="1">
      <alignment vertical="center"/>
    </xf>
    <xf numFmtId="0" fontId="24" fillId="29" borderId="0"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2" xfId="0" applyFont="1" applyFill="1" applyBorder="1" applyAlignment="1">
      <alignment horizontal="center" vertical="center" wrapText="1"/>
    </xf>
    <xf numFmtId="0" fontId="24" fillId="0" borderId="0" xfId="0" applyFont="1" applyFill="1" applyBorder="1" applyAlignment="1">
      <alignment horizontal="center" vertical="center"/>
    </xf>
    <xf numFmtId="0" fontId="25" fillId="0" borderId="31" xfId="0" applyFont="1" applyFill="1" applyBorder="1" applyAlignment="1">
      <alignment horizontal="center" vertical="center" wrapText="1"/>
    </xf>
    <xf numFmtId="0" fontId="25" fillId="30" borderId="32" xfId="0" applyFont="1" applyFill="1" applyBorder="1" applyAlignment="1">
      <alignment horizontal="center" vertical="center" wrapText="1"/>
    </xf>
    <xf numFmtId="0" fontId="25" fillId="30" borderId="33" xfId="0" applyFont="1" applyFill="1" applyBorder="1" applyAlignment="1">
      <alignment horizontal="center" vertical="center" wrapText="1"/>
    </xf>
    <xf numFmtId="0" fontId="25" fillId="30" borderId="30" xfId="0" applyFont="1" applyFill="1" applyBorder="1" applyAlignment="1">
      <alignment horizontal="center" vertical="center" wrapText="1"/>
    </xf>
    <xf numFmtId="0" fontId="25" fillId="29" borderId="25" xfId="0" applyFont="1" applyFill="1" applyBorder="1" applyAlignment="1">
      <alignment horizontal="center" vertical="center" wrapText="1"/>
    </xf>
    <xf numFmtId="0" fontId="25" fillId="29" borderId="34" xfId="0" applyFont="1" applyFill="1" applyBorder="1" applyAlignment="1">
      <alignment horizontal="center" vertical="center" wrapText="1"/>
    </xf>
    <xf numFmtId="0" fontId="25" fillId="0" borderId="0" xfId="0" applyFont="1" applyBorder="1" applyAlignment="1">
      <alignment vertical="center"/>
    </xf>
    <xf numFmtId="0" fontId="0" fillId="0" borderId="0" xfId="0" applyFont="1" applyFill="1" applyBorder="1" applyAlignment="1">
      <alignment vertical="center" wrapText="1"/>
    </xf>
    <xf numFmtId="1" fontId="0" fillId="0" borderId="15"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0" fillId="0" borderId="0" xfId="0" applyAlignment="1" quotePrefix="1">
      <alignment horizontal="left" vertical="center"/>
    </xf>
    <xf numFmtId="0" fontId="0" fillId="0" borderId="15" xfId="0" applyBorder="1" applyAlignment="1" quotePrefix="1">
      <alignment horizontal="left" vertical="center"/>
    </xf>
    <xf numFmtId="0" fontId="0" fillId="0" borderId="15" xfId="0" applyFill="1" applyBorder="1" applyAlignment="1" quotePrefix="1">
      <alignment horizontal="left" vertical="center"/>
    </xf>
    <xf numFmtId="0" fontId="20" fillId="0" borderId="15" xfId="0" applyFont="1" applyFill="1" applyBorder="1" applyAlignment="1">
      <alignment vertical="center"/>
    </xf>
    <xf numFmtId="0" fontId="0" fillId="0" borderId="0" xfId="0" applyFill="1" applyAlignment="1" quotePrefix="1">
      <alignment horizontal="left" vertical="center"/>
    </xf>
    <xf numFmtId="0" fontId="0" fillId="0" borderId="0" xfId="0" applyFill="1" applyAlignment="1" quotePrefix="1">
      <alignment horizontal="center" vertical="center" wrapText="1"/>
    </xf>
    <xf numFmtId="184" fontId="0" fillId="0" borderId="15" xfId="0" applyNumberFormat="1" applyFont="1" applyFill="1" applyBorder="1" applyAlignment="1">
      <alignment horizontal="center" vertical="center"/>
    </xf>
    <xf numFmtId="0" fontId="25" fillId="29" borderId="25" xfId="0" applyFont="1" applyFill="1" applyBorder="1" applyAlignment="1" quotePrefix="1">
      <alignment horizontal="center" vertical="center" wrapText="1"/>
    </xf>
    <xf numFmtId="0" fontId="42" fillId="0" borderId="15" xfId="0" applyFont="1" applyFill="1" applyBorder="1" applyAlignment="1">
      <alignment horizontal="center" vertical="center" wrapText="1"/>
    </xf>
    <xf numFmtId="9" fontId="42" fillId="0" borderId="15" xfId="0" applyNumberFormat="1" applyFont="1" applyFill="1" applyBorder="1" applyAlignment="1">
      <alignment horizontal="center" vertical="center" wrapText="1"/>
    </xf>
    <xf numFmtId="1" fontId="0" fillId="0" borderId="35" xfId="0" applyNumberFormat="1" applyFont="1" applyFill="1" applyBorder="1" applyAlignment="1">
      <alignment horizontal="center" vertical="center" wrapText="1"/>
    </xf>
    <xf numFmtId="0" fontId="42" fillId="0" borderId="1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8" fillId="0" borderId="0" xfId="0" applyFont="1" applyBorder="1" applyAlignment="1">
      <alignment horizontal="left" vertical="center" wrapText="1"/>
    </xf>
    <xf numFmtId="0" fontId="20" fillId="0" borderId="0" xfId="0" applyFont="1" applyBorder="1" applyAlignment="1">
      <alignment horizontal="left" vertical="center" wrapText="1"/>
    </xf>
    <xf numFmtId="0" fontId="18" fillId="26" borderId="17" xfId="0" applyFont="1" applyFill="1" applyBorder="1" applyAlignment="1">
      <alignment horizontal="center" vertical="center" wrapText="1"/>
    </xf>
    <xf numFmtId="0" fontId="18" fillId="26" borderId="0" xfId="0" applyFont="1" applyFill="1" applyBorder="1" applyAlignment="1">
      <alignment horizontal="center" vertical="center" wrapText="1"/>
    </xf>
    <xf numFmtId="0" fontId="25" fillId="29" borderId="36" xfId="0" applyFont="1" applyFill="1" applyBorder="1" applyAlignment="1">
      <alignment vertical="center" wrapText="1"/>
    </xf>
    <xf numFmtId="0" fontId="25" fillId="29" borderId="37" xfId="0" applyFont="1" applyFill="1" applyBorder="1" applyAlignment="1">
      <alignment horizontal="center" vertical="center" wrapText="1"/>
    </xf>
    <xf numFmtId="0" fontId="25" fillId="29" borderId="38" xfId="0" applyFont="1" applyFill="1" applyBorder="1" applyAlignment="1">
      <alignment horizontal="center" vertical="center" wrapText="1"/>
    </xf>
    <xf numFmtId="0" fontId="25" fillId="29" borderId="38" xfId="0" applyFont="1" applyFill="1" applyBorder="1" applyAlignment="1" quotePrefix="1">
      <alignment horizontal="center" vertical="center" wrapText="1"/>
    </xf>
    <xf numFmtId="0" fontId="25" fillId="29" borderId="39" xfId="0" applyFont="1" applyFill="1" applyBorder="1" applyAlignment="1">
      <alignment horizontal="center" vertical="center" wrapText="1"/>
    </xf>
    <xf numFmtId="0" fontId="18" fillId="31" borderId="31" xfId="0" applyFont="1" applyFill="1" applyBorder="1" applyAlignment="1">
      <alignment horizontal="center" vertical="center" wrapText="1"/>
    </xf>
    <xf numFmtId="0" fontId="18" fillId="31" borderId="40" xfId="0" applyFont="1" applyFill="1" applyBorder="1" applyAlignment="1">
      <alignment horizontal="center" vertical="center" wrapText="1"/>
    </xf>
    <xf numFmtId="0" fontId="25" fillId="29" borderId="41" xfId="0" applyFont="1" applyFill="1" applyBorder="1" applyAlignment="1">
      <alignment horizontal="center" vertical="center" wrapText="1"/>
    </xf>
    <xf numFmtId="0" fontId="25" fillId="30" borderId="29" xfId="0" applyFont="1" applyFill="1" applyBorder="1" applyAlignment="1">
      <alignment horizontal="center" vertical="center" wrapText="1"/>
    </xf>
    <xf numFmtId="184" fontId="0" fillId="0" borderId="42" xfId="0" applyNumberFormat="1" applyFont="1" applyFill="1" applyBorder="1" applyAlignment="1">
      <alignment horizontal="center" vertical="center" wrapText="1"/>
    </xf>
    <xf numFmtId="184" fontId="0" fillId="0" borderId="43" xfId="0" applyNumberFormat="1" applyFont="1" applyFill="1" applyBorder="1" applyAlignment="1">
      <alignment horizontal="center" vertical="center" wrapText="1"/>
    </xf>
    <xf numFmtId="184" fontId="18" fillId="26" borderId="12" xfId="0" applyNumberFormat="1" applyFont="1" applyFill="1" applyBorder="1" applyAlignment="1">
      <alignment horizontal="center" vertical="center" wrapText="1"/>
    </xf>
    <xf numFmtId="184" fontId="18" fillId="26" borderId="14" xfId="0" applyNumberFormat="1" applyFont="1" applyFill="1" applyBorder="1" applyAlignment="1">
      <alignment horizontal="center" vertical="center" wrapText="1"/>
    </xf>
    <xf numFmtId="0" fontId="18" fillId="0" borderId="31" xfId="0" applyFont="1" applyBorder="1" applyAlignment="1">
      <alignment horizontal="center" vertical="center" wrapText="1"/>
    </xf>
    <xf numFmtId="10" fontId="0" fillId="0" borderId="15" xfId="0" applyNumberFormat="1" applyFont="1" applyFill="1" applyBorder="1" applyAlignment="1">
      <alignment horizontal="center" vertical="center" wrapText="1"/>
    </xf>
    <xf numFmtId="10" fontId="0" fillId="0" borderId="44" xfId="0" applyNumberFormat="1" applyFont="1" applyFill="1" applyBorder="1" applyAlignment="1">
      <alignment horizontal="center" vertical="center" wrapText="1"/>
    </xf>
    <xf numFmtId="184" fontId="18" fillId="26" borderId="0" xfId="0" applyNumberFormat="1" applyFont="1" applyFill="1" applyBorder="1" applyAlignment="1">
      <alignment horizontal="center" vertical="center" wrapText="1"/>
    </xf>
    <xf numFmtId="9" fontId="18" fillId="26" borderId="0" xfId="0" applyNumberFormat="1" applyFont="1" applyFill="1" applyBorder="1" applyAlignment="1">
      <alignment horizontal="center" vertical="center" wrapText="1"/>
    </xf>
    <xf numFmtId="0" fontId="18" fillId="26" borderId="17" xfId="0" applyFont="1" applyFill="1" applyBorder="1" applyAlignment="1">
      <alignment vertical="center" wrapText="1"/>
    </xf>
    <xf numFmtId="0" fontId="18" fillId="26" borderId="0" xfId="0" applyFont="1" applyFill="1" applyBorder="1" applyAlignment="1">
      <alignment vertical="center" wrapText="1"/>
    </xf>
    <xf numFmtId="0" fontId="18" fillId="26" borderId="12" xfId="0" applyFont="1" applyFill="1" applyBorder="1" applyAlignment="1">
      <alignment vertical="center" wrapText="1"/>
    </xf>
    <xf numFmtId="0" fontId="18" fillId="26" borderId="45" xfId="0" applyFont="1" applyFill="1" applyBorder="1" applyAlignment="1">
      <alignment vertical="center" wrapText="1"/>
    </xf>
    <xf numFmtId="0" fontId="18" fillId="26" borderId="13" xfId="0" applyFont="1" applyFill="1" applyBorder="1" applyAlignment="1">
      <alignment vertical="center" wrapText="1"/>
    </xf>
    <xf numFmtId="0" fontId="18" fillId="26" borderId="14" xfId="0" applyFont="1" applyFill="1" applyBorder="1" applyAlignment="1">
      <alignment vertical="center" wrapText="1"/>
    </xf>
    <xf numFmtId="0" fontId="0" fillId="0" borderId="41" xfId="0" applyFont="1" applyFill="1" applyBorder="1" applyAlignment="1">
      <alignment horizontal="center" vertical="center" wrapText="1"/>
    </xf>
    <xf numFmtId="0" fontId="0" fillId="0" borderId="35" xfId="0" applyFill="1" applyBorder="1" applyAlignment="1" quotePrefix="1">
      <alignment horizontal="center" vertical="center" wrapText="1"/>
    </xf>
    <xf numFmtId="0" fontId="0" fillId="0" borderId="35" xfId="0" applyBorder="1" applyAlignment="1" quotePrefix="1">
      <alignment horizontal="center" vertical="center" wrapText="1"/>
    </xf>
    <xf numFmtId="1" fontId="0" fillId="27" borderId="35" xfId="0" applyNumberFormat="1" applyFont="1" applyFill="1" applyBorder="1" applyAlignment="1">
      <alignment horizontal="center" vertical="center" wrapText="1"/>
    </xf>
    <xf numFmtId="0" fontId="0" fillId="0" borderId="46" xfId="0"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3"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185" fontId="0" fillId="0" borderId="42" xfId="0" applyNumberFormat="1" applyFont="1" applyFill="1" applyBorder="1" applyAlignment="1">
      <alignment horizontal="center" vertical="center" wrapText="1"/>
    </xf>
    <xf numFmtId="185" fontId="0" fillId="0" borderId="42" xfId="0" applyNumberFormat="1" applyFont="1" applyFill="1" applyBorder="1" applyAlignment="1">
      <alignment horizontal="center" vertical="center"/>
    </xf>
    <xf numFmtId="185" fontId="0" fillId="0" borderId="43" xfId="0" applyNumberFormat="1" applyFont="1" applyFill="1" applyBorder="1" applyAlignment="1">
      <alignment horizontal="center" vertical="center" wrapText="1"/>
    </xf>
    <xf numFmtId="10" fontId="0" fillId="0" borderId="42" xfId="0" applyNumberFormat="1" applyFont="1" applyFill="1" applyBorder="1" applyAlignment="1">
      <alignment horizontal="center" vertical="center"/>
    </xf>
    <xf numFmtId="10" fontId="0" fillId="0" borderId="42" xfId="0" applyNumberFormat="1" applyFont="1" applyFill="1" applyBorder="1" applyAlignment="1">
      <alignment horizontal="center" vertical="center" wrapText="1"/>
    </xf>
    <xf numFmtId="10" fontId="0" fillId="0" borderId="43" xfId="0" applyNumberFormat="1" applyFont="1" applyFill="1" applyBorder="1" applyAlignment="1">
      <alignment horizontal="center" vertical="center" wrapText="1"/>
    </xf>
    <xf numFmtId="185" fontId="0" fillId="0" borderId="44" xfId="0" applyNumberFormat="1" applyFont="1" applyFill="1" applyBorder="1" applyAlignment="1">
      <alignment vertical="center" wrapText="1"/>
    </xf>
    <xf numFmtId="185" fontId="0" fillId="0" borderId="15" xfId="0" applyNumberFormat="1" applyFont="1" applyFill="1" applyBorder="1" applyAlignment="1">
      <alignment vertical="center" wrapText="1"/>
    </xf>
    <xf numFmtId="1" fontId="25" fillId="30" borderId="29" xfId="0" applyNumberFormat="1" applyFont="1" applyFill="1" applyBorder="1" applyAlignment="1">
      <alignment horizontal="center" vertical="center" wrapText="1"/>
    </xf>
    <xf numFmtId="1" fontId="0" fillId="0" borderId="42" xfId="0" applyNumberFormat="1" applyFont="1" applyFill="1" applyBorder="1" applyAlignment="1">
      <alignment horizontal="center" vertical="center" wrapText="1"/>
    </xf>
    <xf numFmtId="1" fontId="0" fillId="0" borderId="43" xfId="0" applyNumberFormat="1" applyFont="1" applyFill="1" applyBorder="1" applyAlignment="1">
      <alignment horizontal="center" vertical="center" wrapText="1"/>
    </xf>
    <xf numFmtId="1" fontId="18" fillId="26" borderId="12" xfId="0" applyNumberFormat="1" applyFont="1" applyFill="1" applyBorder="1" applyAlignment="1">
      <alignment horizontal="center" vertical="center" wrapText="1"/>
    </xf>
    <xf numFmtId="1" fontId="18" fillId="26" borderId="14" xfId="0" applyNumberFormat="1" applyFont="1" applyFill="1" applyBorder="1" applyAlignment="1">
      <alignment horizontal="center" vertical="center" wrapText="1"/>
    </xf>
    <xf numFmtId="1" fontId="18" fillId="26" borderId="0" xfId="0" applyNumberFormat="1" applyFont="1" applyFill="1" applyBorder="1" applyAlignment="1">
      <alignment horizontal="center" vertical="center" wrapText="1"/>
    </xf>
    <xf numFmtId="184" fontId="0" fillId="0" borderId="15" xfId="0" applyNumberFormat="1" applyFont="1" applyFill="1" applyBorder="1" applyAlignment="1">
      <alignment horizontal="left" vertical="center" wrapText="1"/>
    </xf>
    <xf numFmtId="184" fontId="0" fillId="0" borderId="15" xfId="0" applyNumberFormat="1" applyFont="1" applyFill="1" applyBorder="1" applyAlignment="1">
      <alignment horizontal="left" vertical="top" wrapText="1"/>
    </xf>
    <xf numFmtId="184" fontId="0" fillId="0" borderId="42" xfId="0" applyNumberFormat="1" applyFont="1" applyFill="1" applyBorder="1" applyAlignment="1">
      <alignment horizontal="left" vertical="top" wrapText="1"/>
    </xf>
    <xf numFmtId="184" fontId="0" fillId="0" borderId="42" xfId="0" applyNumberFormat="1" applyFont="1" applyFill="1" applyBorder="1" applyAlignment="1">
      <alignment horizontal="left" vertical="center" wrapText="1"/>
    </xf>
    <xf numFmtId="1" fontId="25" fillId="29" borderId="29" xfId="0" applyNumberFormat="1" applyFont="1" applyFill="1" applyBorder="1" applyAlignment="1">
      <alignment horizontal="center" vertical="center" wrapText="1"/>
    </xf>
    <xf numFmtId="1" fontId="0" fillId="0" borderId="0" xfId="0" applyNumberFormat="1" applyFont="1" applyBorder="1" applyAlignment="1">
      <alignment horizontal="center" vertical="center" wrapText="1"/>
    </xf>
    <xf numFmtId="1" fontId="0" fillId="0" borderId="0" xfId="0" applyNumberFormat="1" applyFont="1" applyAlignment="1">
      <alignment horizontal="center" vertical="center" wrapText="1"/>
    </xf>
    <xf numFmtId="184" fontId="25" fillId="29" borderId="29" xfId="0" applyNumberFormat="1" applyFont="1" applyFill="1" applyBorder="1" applyAlignment="1">
      <alignment horizontal="center" vertical="center" wrapText="1"/>
    </xf>
    <xf numFmtId="184" fontId="0" fillId="0" borderId="0" xfId="0" applyNumberFormat="1" applyFont="1" applyAlignment="1">
      <alignment horizontal="center" vertical="center" wrapText="1"/>
    </xf>
    <xf numFmtId="0" fontId="45" fillId="0" borderId="15" xfId="0" applyFont="1" applyFill="1" applyBorder="1" applyAlignment="1">
      <alignment horizontal="left" vertical="center" wrapText="1"/>
    </xf>
    <xf numFmtId="171" fontId="0" fillId="0" borderId="0" xfId="51" applyFont="1" applyAlignment="1">
      <alignment vertical="center"/>
    </xf>
    <xf numFmtId="171" fontId="0" fillId="0" borderId="0" xfId="51" applyFont="1" applyAlignment="1">
      <alignment horizontal="left" vertical="center"/>
    </xf>
    <xf numFmtId="171" fontId="0" fillId="0" borderId="15" xfId="51" applyFont="1" applyBorder="1" applyAlignment="1">
      <alignment vertical="center"/>
    </xf>
    <xf numFmtId="0" fontId="18" fillId="27" borderId="15" xfId="0" applyFont="1" applyFill="1" applyBorder="1" applyAlignment="1">
      <alignment vertical="center"/>
    </xf>
    <xf numFmtId="43" fontId="0" fillId="0" borderId="0" xfId="0" applyNumberFormat="1" applyFont="1" applyBorder="1" applyAlignment="1">
      <alignment horizontal="right" vertical="center" wrapText="1"/>
    </xf>
    <xf numFmtId="9" fontId="42" fillId="0" borderId="15" xfId="0" applyNumberFormat="1" applyFont="1" applyFill="1" applyBorder="1" applyAlignment="1">
      <alignment horizontal="center" vertical="center" wrapText="1"/>
    </xf>
    <xf numFmtId="0" fontId="20" fillId="0" borderId="15" xfId="0" applyFont="1" applyFill="1" applyBorder="1" applyAlignment="1">
      <alignment horizontal="left" vertical="center" wrapText="1"/>
    </xf>
    <xf numFmtId="9" fontId="42" fillId="0" borderId="15" xfId="0" applyNumberFormat="1" applyFont="1" applyFill="1" applyBorder="1" applyAlignment="1">
      <alignment horizontal="center" vertical="center" wrapText="1"/>
    </xf>
    <xf numFmtId="0" fontId="18" fillId="32" borderId="0" xfId="0" applyFont="1" applyFill="1" applyAlignment="1">
      <alignment vertical="center"/>
    </xf>
    <xf numFmtId="1" fontId="0" fillId="0" borderId="35" xfId="0" applyNumberFormat="1" applyFont="1" applyFill="1" applyBorder="1" applyAlignment="1">
      <alignment vertical="center"/>
    </xf>
    <xf numFmtId="1" fontId="0" fillId="0" borderId="35" xfId="0" applyNumberFormat="1" applyFont="1" applyFill="1" applyBorder="1" applyAlignment="1">
      <alignment vertical="center" wrapText="1"/>
    </xf>
    <xf numFmtId="0" fontId="45" fillId="0" borderId="15" xfId="0" applyFont="1" applyFill="1" applyBorder="1" applyAlignment="1">
      <alignment vertical="center" wrapText="1"/>
    </xf>
    <xf numFmtId="0" fontId="45" fillId="0" borderId="15" xfId="0" applyFont="1" applyBorder="1" applyAlignment="1">
      <alignment vertical="center" wrapText="1"/>
    </xf>
    <xf numFmtId="0" fontId="0" fillId="0" borderId="15" xfId="0" applyFont="1" applyBorder="1" applyAlignment="1">
      <alignment vertical="top" wrapText="1"/>
    </xf>
    <xf numFmtId="0" fontId="42" fillId="0" borderId="15" xfId="0" applyFont="1" applyBorder="1" applyAlignment="1">
      <alignment horizontal="left" vertical="center" wrapText="1"/>
    </xf>
    <xf numFmtId="9" fontId="42" fillId="0" borderId="15" xfId="0" applyNumberFormat="1" applyFont="1" applyFill="1" applyBorder="1" applyAlignment="1">
      <alignment horizontal="center" vertical="center" wrapText="1"/>
    </xf>
    <xf numFmtId="171" fontId="0" fillId="0" borderId="0" xfId="51" applyFont="1" applyAlignment="1">
      <alignment/>
    </xf>
    <xf numFmtId="0" fontId="42" fillId="0" borderId="15"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9" fontId="42" fillId="0" borderId="44" xfId="0" applyNumberFormat="1" applyFont="1" applyFill="1" applyBorder="1" applyAlignment="1">
      <alignment horizontal="center" vertical="center" wrapText="1"/>
    </xf>
    <xf numFmtId="0" fontId="42" fillId="0" borderId="44" xfId="0" applyFont="1" applyFill="1" applyBorder="1" applyAlignment="1">
      <alignment horizontal="center" vertical="center" wrapText="1"/>
    </xf>
    <xf numFmtId="9" fontId="42" fillId="0" borderId="15" xfId="0" applyNumberFormat="1" applyFont="1" applyFill="1" applyBorder="1" applyAlignment="1">
      <alignment horizontal="center" vertical="center" wrapText="1"/>
    </xf>
    <xf numFmtId="0" fontId="44" fillId="0" borderId="22" xfId="0" applyFont="1" applyFill="1" applyBorder="1" applyAlignment="1">
      <alignment horizontal="left" vertical="center" wrapText="1"/>
    </xf>
    <xf numFmtId="9" fontId="42" fillId="0" borderId="16" xfId="0" applyNumberFormat="1" applyFont="1" applyFill="1" applyBorder="1" applyAlignment="1">
      <alignment horizontal="center" vertical="center" wrapText="1"/>
    </xf>
    <xf numFmtId="0" fontId="44" fillId="0" borderId="47" xfId="0" applyFont="1" applyFill="1" applyBorder="1" applyAlignment="1">
      <alignment horizontal="left" vertical="center" wrapText="1"/>
    </xf>
    <xf numFmtId="0" fontId="42" fillId="0" borderId="44" xfId="50" applyFont="1" applyFill="1" applyBorder="1" applyAlignment="1">
      <alignment vertical="center" wrapText="1"/>
      <protection/>
    </xf>
    <xf numFmtId="9" fontId="42" fillId="0" borderId="44" xfId="50" applyNumberFormat="1" applyFont="1" applyFill="1" applyBorder="1" applyAlignment="1">
      <alignment horizontal="center" vertical="center" wrapText="1"/>
      <protection/>
    </xf>
    <xf numFmtId="0" fontId="42" fillId="0" borderId="44" xfId="0" applyFont="1" applyFill="1" applyBorder="1" applyAlignment="1">
      <alignment horizontal="left" vertical="center" wrapText="1"/>
    </xf>
    <xf numFmtId="0" fontId="42" fillId="0" borderId="44" xfId="0" applyFont="1" applyFill="1" applyBorder="1" applyAlignment="1" quotePrefix="1">
      <alignment horizontal="left" vertical="center" wrapText="1"/>
    </xf>
    <xf numFmtId="9" fontId="42" fillId="0" borderId="48" xfId="0" applyNumberFormat="1" applyFont="1" applyFill="1" applyBorder="1" applyAlignment="1">
      <alignment horizontal="center" vertical="center" wrapText="1"/>
    </xf>
    <xf numFmtId="1" fontId="0"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50" xfId="0" applyFont="1" applyFill="1" applyBorder="1" applyAlignment="1" quotePrefix="1">
      <alignment horizontal="left" vertical="center" wrapText="1"/>
    </xf>
    <xf numFmtId="9" fontId="42" fillId="0" borderId="50" xfId="0" applyNumberFormat="1" applyFont="1" applyFill="1" applyBorder="1" applyAlignment="1" quotePrefix="1">
      <alignment horizontal="center" vertical="center" wrapText="1"/>
    </xf>
    <xf numFmtId="9" fontId="42" fillId="0" borderId="50" xfId="0" applyNumberFormat="1" applyFont="1" applyFill="1" applyBorder="1" applyAlignment="1">
      <alignment horizontal="center" vertical="center" wrapText="1"/>
    </xf>
    <xf numFmtId="0" fontId="40" fillId="0" borderId="49" xfId="57" applyFont="1" applyFill="1" applyBorder="1" applyAlignment="1" quotePrefix="1">
      <alignment horizontal="center" vertical="center" wrapText="1"/>
      <protection/>
    </xf>
    <xf numFmtId="0" fontId="0" fillId="0" borderId="50" xfId="0" applyFill="1" applyBorder="1" applyAlignment="1" quotePrefix="1">
      <alignment horizontal="left" vertical="center" wrapText="1"/>
    </xf>
    <xf numFmtId="184" fontId="0" fillId="0" borderId="50" xfId="53" applyNumberFormat="1" applyFont="1" applyFill="1" applyBorder="1" applyAlignment="1">
      <alignment horizontal="center" vertical="center" wrapText="1"/>
    </xf>
    <xf numFmtId="171" fontId="0" fillId="0" borderId="15" xfId="51" applyFont="1" applyFill="1" applyBorder="1" applyAlignment="1">
      <alignment vertical="center"/>
    </xf>
    <xf numFmtId="10" fontId="0" fillId="0" borderId="51" xfId="53" applyNumberFormat="1" applyFont="1" applyFill="1" applyBorder="1" applyAlignment="1">
      <alignment horizontal="center" vertical="center" wrapText="1"/>
    </xf>
    <xf numFmtId="1" fontId="0" fillId="0" borderId="51" xfId="53" applyNumberFormat="1" applyFont="1" applyFill="1" applyBorder="1" applyAlignment="1">
      <alignment horizontal="center" vertical="center" wrapText="1"/>
    </xf>
    <xf numFmtId="184" fontId="0" fillId="0" borderId="51" xfId="53" applyNumberFormat="1" applyFont="1" applyFill="1" applyBorder="1" applyAlignment="1">
      <alignment horizontal="center" vertical="center" wrapText="1"/>
    </xf>
    <xf numFmtId="0" fontId="0" fillId="0" borderId="0" xfId="0" applyFont="1" applyFill="1" applyAlignment="1" quotePrefix="1">
      <alignment horizontal="center" vertical="center" wrapText="1"/>
    </xf>
    <xf numFmtId="0" fontId="0" fillId="0" borderId="52" xfId="0" applyFont="1" applyFill="1" applyBorder="1" applyAlignment="1">
      <alignment horizontal="center" vertical="center" wrapText="1"/>
    </xf>
    <xf numFmtId="9" fontId="42" fillId="0" borderId="15" xfId="50" applyNumberFormat="1" applyFont="1" applyFill="1" applyBorder="1" applyAlignment="1">
      <alignment horizontal="center" vertical="center" wrapText="1"/>
      <protection/>
    </xf>
    <xf numFmtId="1" fontId="0" fillId="0" borderId="35" xfId="0" applyNumberFormat="1" applyFont="1" applyFill="1" applyBorder="1" applyAlignment="1">
      <alignment horizontal="center" vertical="center"/>
    </xf>
    <xf numFmtId="0" fontId="0" fillId="0" borderId="15" xfId="0" applyFont="1" applyFill="1" applyBorder="1" applyAlignment="1" quotePrefix="1">
      <alignment horizontal="left" vertical="center" wrapText="1"/>
    </xf>
    <xf numFmtId="0" fontId="40" fillId="0" borderId="35" xfId="57" applyFont="1" applyFill="1" applyBorder="1" applyAlignment="1" quotePrefix="1">
      <alignment horizontal="center" vertical="center" wrapText="1"/>
      <protection/>
    </xf>
    <xf numFmtId="185" fontId="0" fillId="0" borderId="53" xfId="53" applyNumberFormat="1" applyFont="1" applyFill="1" applyBorder="1" applyAlignment="1">
      <alignment horizontal="center" vertical="center" wrapText="1"/>
    </xf>
    <xf numFmtId="1" fontId="0" fillId="0" borderId="42" xfId="53" applyNumberFormat="1" applyFont="1" applyFill="1" applyBorder="1" applyAlignment="1">
      <alignment horizontal="center" vertical="center" wrapText="1"/>
    </xf>
    <xf numFmtId="184" fontId="0" fillId="0" borderId="42" xfId="53" applyNumberFormat="1" applyFont="1" applyFill="1" applyBorder="1" applyAlignment="1">
      <alignment horizontal="center" vertical="center" wrapText="1"/>
    </xf>
    <xf numFmtId="184" fontId="0" fillId="0" borderId="50" xfId="53" applyNumberFormat="1" applyFont="1" applyFill="1" applyBorder="1" applyAlignment="1" quotePrefix="1">
      <alignment horizontal="center" vertical="center" wrapText="1"/>
    </xf>
    <xf numFmtId="184" fontId="0" fillId="0" borderId="15" xfId="0" applyNumberFormat="1" applyFont="1" applyFill="1" applyBorder="1" applyAlignment="1" quotePrefix="1">
      <alignment horizontal="center" vertical="center" wrapText="1"/>
    </xf>
    <xf numFmtId="1" fontId="42" fillId="0" borderId="15" xfId="0" applyNumberFormat="1" applyFont="1" applyFill="1" applyBorder="1" applyAlignment="1">
      <alignment horizontal="center" vertical="center" wrapText="1"/>
    </xf>
    <xf numFmtId="1" fontId="42" fillId="0" borderId="16" xfId="0" applyNumberFormat="1" applyFont="1" applyFill="1" applyBorder="1" applyAlignment="1">
      <alignment horizontal="center" vertical="center" wrapText="1"/>
    </xf>
    <xf numFmtId="184" fontId="0" fillId="0" borderId="15" xfId="55" applyNumberFormat="1" applyFont="1" applyFill="1" applyBorder="1" applyAlignment="1">
      <alignment horizontal="center" vertical="center"/>
    </xf>
    <xf numFmtId="171" fontId="0" fillId="0" borderId="0" xfId="51" applyFont="1" applyFill="1" applyAlignment="1">
      <alignment vertical="center"/>
    </xf>
    <xf numFmtId="10" fontId="0" fillId="0" borderId="42" xfId="55" applyNumberFormat="1" applyFont="1" applyFill="1" applyBorder="1" applyAlignment="1">
      <alignment horizontal="center" vertical="center"/>
    </xf>
    <xf numFmtId="1" fontId="0" fillId="0" borderId="42" xfId="55" applyNumberFormat="1" applyFont="1" applyFill="1" applyBorder="1" applyAlignment="1">
      <alignment horizontal="center" vertical="center"/>
    </xf>
    <xf numFmtId="184" fontId="0" fillId="0" borderId="42" xfId="55" applyNumberFormat="1" applyFont="1" applyFill="1" applyBorder="1" applyAlignment="1">
      <alignment horizontal="center" vertical="center"/>
    </xf>
    <xf numFmtId="1" fontId="0" fillId="0" borderId="54" xfId="0" applyNumberFormat="1" applyFont="1" applyFill="1" applyBorder="1" applyAlignment="1">
      <alignment horizontal="center" vertical="center" wrapText="1"/>
    </xf>
    <xf numFmtId="184" fontId="0" fillId="0" borderId="54" xfId="0" applyNumberFormat="1" applyFont="1" applyFill="1" applyBorder="1" applyAlignment="1">
      <alignment horizontal="center" vertical="center" wrapText="1"/>
    </xf>
    <xf numFmtId="1" fontId="0" fillId="0" borderId="53" xfId="0" applyNumberFormat="1" applyFont="1" applyFill="1" applyBorder="1" applyAlignment="1">
      <alignment horizontal="center" vertical="center" wrapText="1"/>
    </xf>
    <xf numFmtId="184" fontId="0" fillId="0" borderId="53" xfId="0" applyNumberFormat="1" applyFont="1" applyFill="1" applyBorder="1" applyAlignment="1">
      <alignment horizontal="center" vertical="center" wrapText="1"/>
    </xf>
    <xf numFmtId="171" fontId="0" fillId="0" borderId="0" xfId="51" applyFont="1" applyFill="1" applyAlignment="1">
      <alignment/>
    </xf>
    <xf numFmtId="9" fontId="18" fillId="33" borderId="44" xfId="0" applyNumberFormat="1" applyFont="1" applyFill="1" applyBorder="1" applyAlignment="1">
      <alignment horizontal="center" vertical="center" wrapText="1"/>
    </xf>
    <xf numFmtId="9" fontId="18" fillId="34" borderId="15" xfId="0" applyNumberFormat="1" applyFont="1" applyFill="1" applyBorder="1" applyAlignment="1">
      <alignment horizontal="center" vertical="center" wrapText="1"/>
    </xf>
    <xf numFmtId="0" fontId="42" fillId="0" borderId="15" xfId="0" applyFont="1" applyFill="1" applyBorder="1" applyAlignment="1">
      <alignment horizontal="left" vertical="center" wrapText="1"/>
    </xf>
    <xf numFmtId="9" fontId="42" fillId="0" borderId="25" xfId="0" applyNumberFormat="1" applyFont="1" applyFill="1" applyBorder="1" applyAlignment="1">
      <alignment horizontal="center" vertical="center" wrapText="1"/>
    </xf>
    <xf numFmtId="9" fontId="42" fillId="0" borderId="38" xfId="0" applyNumberFormat="1" applyFont="1" applyFill="1" applyBorder="1" applyAlignment="1">
      <alignment horizontal="center" vertical="center" wrapText="1"/>
    </xf>
    <xf numFmtId="0" fontId="42" fillId="0" borderId="15" xfId="0" applyFont="1" applyFill="1" applyBorder="1" applyAlignment="1">
      <alignment horizontal="center" vertical="center" wrapText="1"/>
    </xf>
    <xf numFmtId="9" fontId="42"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3" fontId="42" fillId="0" borderId="25" xfId="0" applyNumberFormat="1" applyFont="1" applyFill="1" applyBorder="1" applyAlignment="1">
      <alignment horizontal="center" vertical="center" wrapText="1"/>
    </xf>
    <xf numFmtId="3" fontId="42" fillId="0" borderId="38" xfId="0" applyNumberFormat="1"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44" fillId="28" borderId="55" xfId="0" applyFont="1" applyFill="1" applyBorder="1" applyAlignment="1">
      <alignment horizontal="center" vertical="center" wrapText="1"/>
    </xf>
    <xf numFmtId="0" fontId="44" fillId="28" borderId="56" xfId="0" applyFont="1" applyFill="1" applyBorder="1" applyAlignment="1">
      <alignment horizontal="center" vertical="center" wrapText="1"/>
    </xf>
    <xf numFmtId="0" fontId="44" fillId="28" borderId="57" xfId="0" applyFont="1" applyFill="1" applyBorder="1" applyAlignment="1">
      <alignment horizontal="center" vertical="center" wrapText="1"/>
    </xf>
    <xf numFmtId="0" fontId="44" fillId="28" borderId="17" xfId="0" applyFont="1" applyFill="1" applyBorder="1" applyAlignment="1">
      <alignment horizontal="center" vertical="center" wrapText="1"/>
    </xf>
    <xf numFmtId="0" fontId="44" fillId="28" borderId="20" xfId="0" applyFont="1" applyFill="1" applyBorder="1" applyAlignment="1">
      <alignment horizontal="center" vertical="center" wrapText="1"/>
    </xf>
    <xf numFmtId="0" fontId="44" fillId="0" borderId="22" xfId="0" applyFont="1" applyFill="1" applyBorder="1" applyAlignment="1">
      <alignment horizontal="left" vertical="center" wrapText="1"/>
    </xf>
    <xf numFmtId="0" fontId="42" fillId="0" borderId="15" xfId="49" applyFont="1" applyFill="1" applyBorder="1" applyAlignment="1">
      <alignment horizontal="center" vertical="center" wrapText="1"/>
      <protection/>
    </xf>
    <xf numFmtId="0" fontId="42" fillId="0" borderId="15" xfId="50" applyFont="1" applyFill="1" applyBorder="1" applyAlignment="1">
      <alignment horizontal="center" vertical="center" wrapText="1"/>
      <protection/>
    </xf>
    <xf numFmtId="0" fontId="44" fillId="0" borderId="58" xfId="0" applyFont="1" applyFill="1" applyBorder="1" applyAlignment="1">
      <alignment horizontal="center" vertical="center" wrapText="1"/>
    </xf>
    <xf numFmtId="0" fontId="44" fillId="0" borderId="5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184" fontId="0" fillId="0" borderId="25" xfId="0" applyNumberFormat="1" applyFont="1" applyFill="1" applyBorder="1" applyAlignment="1">
      <alignment horizontal="center" vertical="center" wrapText="1"/>
    </xf>
    <xf numFmtId="184" fontId="0" fillId="0" borderId="38" xfId="0" applyNumberFormat="1" applyFont="1" applyFill="1" applyBorder="1" applyAlignment="1">
      <alignment horizontal="center" vertical="center" wrapText="1"/>
    </xf>
    <xf numFmtId="184" fontId="0" fillId="0" borderId="44" xfId="0" applyNumberFormat="1" applyFont="1" applyFill="1" applyBorder="1" applyAlignment="1">
      <alignment horizontal="center" vertical="center" wrapText="1"/>
    </xf>
    <xf numFmtId="0" fontId="20" fillId="0" borderId="4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84" fontId="0" fillId="0" borderId="15" xfId="0" applyNumberFormat="1" applyFont="1" applyFill="1" applyBorder="1" applyAlignment="1">
      <alignment horizontal="center" vertical="center" wrapText="1"/>
    </xf>
    <xf numFmtId="0" fontId="44" fillId="0" borderId="22" xfId="0" applyFont="1" applyFill="1" applyBorder="1" applyAlignment="1">
      <alignment horizontal="center" vertical="center" wrapText="1"/>
    </xf>
    <xf numFmtId="9" fontId="42" fillId="0" borderId="16" xfId="0" applyNumberFormat="1" applyFont="1" applyFill="1" applyBorder="1" applyAlignment="1">
      <alignment horizontal="center" vertical="center" wrapText="1"/>
    </xf>
    <xf numFmtId="3" fontId="42" fillId="0" borderId="16" xfId="0" applyNumberFormat="1" applyFont="1" applyFill="1" applyBorder="1" applyAlignment="1">
      <alignment horizontal="center" vertical="center" wrapText="1"/>
    </xf>
    <xf numFmtId="3" fontId="42" fillId="0" borderId="15" xfId="0" applyNumberFormat="1" applyFont="1" applyFill="1" applyBorder="1" applyAlignment="1">
      <alignment horizontal="center" vertical="center" wrapText="1"/>
    </xf>
    <xf numFmtId="0" fontId="42" fillId="0" borderId="44"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46" fillId="29" borderId="50" xfId="0" applyFont="1" applyFill="1" applyBorder="1" applyAlignment="1">
      <alignment horizontal="center" vertical="center"/>
    </xf>
    <xf numFmtId="0" fontId="24" fillId="29" borderId="17" xfId="0" applyFont="1" applyFill="1" applyBorder="1" applyAlignment="1">
      <alignment horizontal="center" vertical="center" wrapText="1"/>
    </xf>
    <xf numFmtId="0" fontId="24" fillId="29" borderId="0" xfId="0" applyFont="1" applyFill="1" applyBorder="1" applyAlignment="1">
      <alignment horizontal="center" vertical="center" wrapText="1"/>
    </xf>
    <xf numFmtId="0" fontId="46" fillId="29" borderId="36" xfId="0" applyFont="1" applyFill="1" applyBorder="1" applyAlignment="1">
      <alignment horizontal="center" vertical="center"/>
    </xf>
    <xf numFmtId="0" fontId="46" fillId="29" borderId="60" xfId="0" applyFont="1" applyFill="1" applyBorder="1" applyAlignment="1">
      <alignment horizontal="center" vertical="center"/>
    </xf>
    <xf numFmtId="0" fontId="25" fillId="29" borderId="61" xfId="0" applyFont="1" applyFill="1" applyBorder="1" applyAlignment="1">
      <alignment horizontal="center" vertical="center" wrapText="1"/>
    </xf>
    <xf numFmtId="0" fontId="25" fillId="29" borderId="29" xfId="0" applyFont="1" applyFill="1" applyBorder="1" applyAlignment="1">
      <alignment horizontal="center" vertical="center" wrapText="1"/>
    </xf>
    <xf numFmtId="0" fontId="25" fillId="29" borderId="36" xfId="0" applyFont="1" applyFill="1" applyBorder="1" applyAlignment="1">
      <alignment horizontal="center" vertical="center" wrapText="1"/>
    </xf>
    <xf numFmtId="0" fontId="25" fillId="29" borderId="60" xfId="0" applyFont="1" applyFill="1" applyBorder="1" applyAlignment="1">
      <alignment horizontal="center" vertical="center" wrapText="1"/>
    </xf>
    <xf numFmtId="0" fontId="25" fillId="0" borderId="62"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60" xfId="0" applyFont="1" applyBorder="1" applyAlignment="1">
      <alignment horizontal="center" vertical="center" wrapText="1"/>
    </xf>
    <xf numFmtId="0" fontId="0" fillId="0" borderId="35" xfId="0" applyFont="1" applyFill="1" applyBorder="1" applyAlignment="1">
      <alignment horizontal="center" vertical="center" wrapText="1"/>
    </xf>
    <xf numFmtId="1" fontId="0" fillId="0" borderId="3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0" fillId="0" borderId="0" xfId="0" applyFont="1" applyBorder="1" applyAlignment="1">
      <alignment horizontal="left" vertical="center" wrapText="1"/>
    </xf>
    <xf numFmtId="9" fontId="42" fillId="0" borderId="44"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184" fontId="18" fillId="26" borderId="56" xfId="0" applyNumberFormat="1" applyFont="1" applyFill="1" applyBorder="1" applyAlignment="1">
      <alignment horizontal="center" vertical="center" wrapText="1"/>
    </xf>
    <xf numFmtId="184" fontId="18" fillId="26" borderId="6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3" fontId="42" fillId="0" borderId="34" xfId="0" applyNumberFormat="1" applyFont="1" applyFill="1" applyBorder="1" applyAlignment="1">
      <alignment horizontal="center" vertical="center" wrapText="1"/>
    </xf>
    <xf numFmtId="3" fontId="42" fillId="0" borderId="39"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9" fontId="42" fillId="0" borderId="15" xfId="50" applyNumberFormat="1" applyFont="1" applyFill="1" applyBorder="1" applyAlignment="1">
      <alignment horizontal="center" vertical="center" wrapText="1"/>
      <protection/>
    </xf>
    <xf numFmtId="9" fontId="0" fillId="0" borderId="16" xfId="0" applyNumberFormat="1" applyFont="1" applyFill="1" applyBorder="1" applyAlignment="1">
      <alignment horizontal="center" vertical="center" wrapText="1"/>
    </xf>
    <xf numFmtId="0" fontId="2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8" xfId="0" applyFont="1" applyFill="1" applyBorder="1" applyAlignment="1">
      <alignment horizontal="center" vertical="center" wrapText="1"/>
    </xf>
    <xf numFmtId="1" fontId="0" fillId="0" borderId="58" xfId="0" applyNumberFormat="1" applyFont="1" applyFill="1" applyBorder="1" applyAlignment="1">
      <alignment horizontal="center" vertical="center" wrapText="1"/>
    </xf>
    <xf numFmtId="1" fontId="0" fillId="0" borderId="59" xfId="0" applyNumberFormat="1" applyFont="1" applyFill="1" applyBorder="1" applyAlignment="1">
      <alignment horizontal="center" vertical="center" wrapText="1"/>
    </xf>
    <xf numFmtId="1" fontId="0" fillId="0" borderId="47"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10" fontId="0" fillId="0" borderId="25" xfId="0" applyNumberFormat="1" applyFont="1" applyFill="1" applyBorder="1" applyAlignment="1">
      <alignment horizontal="center" vertical="center" wrapText="1"/>
    </xf>
    <xf numFmtId="10" fontId="0" fillId="0" borderId="44" xfId="0" applyNumberFormat="1" applyFont="1" applyFill="1" applyBorder="1" applyAlignment="1">
      <alignment horizontal="center" vertical="center" wrapText="1"/>
    </xf>
    <xf numFmtId="10" fontId="0" fillId="0" borderId="38" xfId="0" applyNumberFormat="1" applyFont="1" applyFill="1" applyBorder="1" applyAlignment="1">
      <alignment horizontal="center" vertical="center" wrapText="1"/>
    </xf>
    <xf numFmtId="1" fontId="0" fillId="27" borderId="35" xfId="0" applyNumberFormat="1"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48" xfId="0" applyFont="1" applyFill="1" applyBorder="1" applyAlignment="1">
      <alignment horizontal="center" vertical="center" wrapText="1"/>
    </xf>
    <xf numFmtId="0" fontId="44" fillId="0" borderId="47" xfId="0" applyFont="1" applyFill="1" applyBorder="1" applyAlignment="1">
      <alignment horizontal="center" vertical="center" wrapText="1"/>
    </xf>
    <xf numFmtId="185" fontId="0" fillId="0" borderId="25" xfId="0" applyNumberFormat="1" applyFont="1" applyFill="1" applyBorder="1" applyAlignment="1">
      <alignment horizontal="center" vertical="center" wrapText="1"/>
    </xf>
    <xf numFmtId="185" fontId="0" fillId="0" borderId="44" xfId="0" applyNumberFormat="1" applyFont="1" applyFill="1" applyBorder="1" applyAlignment="1">
      <alignment horizontal="center" vertical="center" wrapText="1"/>
    </xf>
    <xf numFmtId="185" fontId="0" fillId="0" borderId="38" xfId="0" applyNumberFormat="1" applyFont="1" applyFill="1" applyBorder="1" applyAlignment="1">
      <alignment horizontal="center" vertical="center" wrapText="1"/>
    </xf>
    <xf numFmtId="0" fontId="44" fillId="28" borderId="64" xfId="0" applyFont="1" applyFill="1" applyBorder="1" applyAlignment="1">
      <alignment horizontal="center" vertical="center" wrapText="1"/>
    </xf>
    <xf numFmtId="0" fontId="42" fillId="0" borderId="25" xfId="0" applyFont="1" applyFill="1" applyBorder="1" applyAlignment="1" quotePrefix="1">
      <alignment horizontal="center" vertical="center" wrapText="1"/>
    </xf>
    <xf numFmtId="0" fontId="42" fillId="0" borderId="44" xfId="0" applyFont="1" applyFill="1" applyBorder="1" applyAlignment="1" quotePrefix="1">
      <alignment horizontal="center" vertical="center" wrapText="1"/>
    </xf>
    <xf numFmtId="1" fontId="0" fillId="0" borderId="58"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0" fontId="0" fillId="0" borderId="25" xfId="0" applyFont="1" applyFill="1" applyBorder="1" applyAlignment="1" quotePrefix="1">
      <alignment horizontal="center" vertical="center" wrapText="1"/>
    </xf>
    <xf numFmtId="0" fontId="0" fillId="0" borderId="44" xfId="0" applyFont="1" applyFill="1" applyBorder="1" applyAlignment="1" quotePrefix="1">
      <alignment horizontal="center" vertical="center" wrapText="1"/>
    </xf>
    <xf numFmtId="0" fontId="42" fillId="0" borderId="25" xfId="49" applyFont="1" applyFill="1" applyBorder="1" applyAlignment="1">
      <alignment horizontal="center" vertical="center" wrapText="1"/>
      <protection/>
    </xf>
    <xf numFmtId="0" fontId="42" fillId="0" borderId="44" xfId="49" applyFont="1" applyFill="1" applyBorder="1" applyAlignment="1">
      <alignment horizontal="center" vertical="center" wrapText="1"/>
      <protection/>
    </xf>
    <xf numFmtId="0" fontId="40" fillId="0" borderId="41" xfId="57" applyFont="1" applyFill="1" applyBorder="1" applyAlignment="1" quotePrefix="1">
      <alignment horizontal="center" vertical="center" wrapText="1"/>
      <protection/>
    </xf>
    <xf numFmtId="0" fontId="40" fillId="0" borderId="46" xfId="57" applyFont="1" applyFill="1" applyBorder="1" applyAlignment="1" quotePrefix="1">
      <alignment horizontal="center" vertical="center" wrapText="1"/>
      <protection/>
    </xf>
    <xf numFmtId="0" fontId="0" fillId="0" borderId="25" xfId="0" applyFill="1" applyBorder="1" applyAlignment="1" quotePrefix="1">
      <alignment horizontal="center" vertical="center"/>
    </xf>
    <xf numFmtId="0" fontId="0" fillId="0" borderId="44" xfId="0" applyFill="1" applyBorder="1" applyAlignment="1" quotePrefix="1">
      <alignment horizontal="center" vertical="center"/>
    </xf>
    <xf numFmtId="0" fontId="18" fillId="31" borderId="40" xfId="0" applyFont="1" applyFill="1" applyBorder="1" applyAlignment="1">
      <alignment horizontal="center" vertical="center" wrapText="1"/>
    </xf>
    <xf numFmtId="0" fontId="18" fillId="31" borderId="56" xfId="0" applyFont="1" applyFill="1" applyBorder="1" applyAlignment="1">
      <alignment horizontal="center" vertical="center" wrapText="1"/>
    </xf>
    <xf numFmtId="0" fontId="46" fillId="29" borderId="65" xfId="0" applyFont="1" applyFill="1" applyBorder="1" applyAlignment="1">
      <alignment horizontal="center" vertical="center" wrapText="1"/>
    </xf>
    <xf numFmtId="0" fontId="46" fillId="29" borderId="22" xfId="0" applyFont="1" applyFill="1" applyBorder="1" applyAlignment="1">
      <alignment horizontal="center" vertical="center" wrapText="1"/>
    </xf>
    <xf numFmtId="0" fontId="46" fillId="29" borderId="23" xfId="0" applyFont="1" applyFill="1" applyBorder="1" applyAlignment="1">
      <alignment horizontal="center" vertical="center" wrapText="1"/>
    </xf>
    <xf numFmtId="0" fontId="46" fillId="29" borderId="50" xfId="0" applyFont="1" applyFill="1" applyBorder="1" applyAlignment="1">
      <alignment horizontal="center" vertical="center" wrapText="1"/>
    </xf>
    <xf numFmtId="0" fontId="46" fillId="29" borderId="15" xfId="0" applyFont="1" applyFill="1" applyBorder="1" applyAlignment="1">
      <alignment horizontal="center" vertical="center" wrapText="1"/>
    </xf>
    <xf numFmtId="0" fontId="46" fillId="29" borderId="18" xfId="0" applyFont="1" applyFill="1" applyBorder="1" applyAlignment="1">
      <alignment horizontal="center" vertical="center" wrapText="1"/>
    </xf>
    <xf numFmtId="0" fontId="18" fillId="0" borderId="62" xfId="0" applyFont="1" applyBorder="1" applyAlignment="1">
      <alignment horizontal="center" vertical="center" wrapText="1"/>
    </xf>
    <xf numFmtId="0" fontId="18" fillId="0" borderId="60" xfId="0" applyFont="1" applyBorder="1" applyAlignment="1">
      <alignment horizontal="center" vertical="center" wrapText="1"/>
    </xf>
    <xf numFmtId="0" fontId="25" fillId="29" borderId="62" xfId="0" applyFont="1" applyFill="1" applyBorder="1" applyAlignment="1">
      <alignment horizontal="left" vertical="center" wrapText="1"/>
    </xf>
    <xf numFmtId="0" fontId="25" fillId="29" borderId="36" xfId="0" applyFont="1" applyFill="1" applyBorder="1" applyAlignment="1">
      <alignment horizontal="left" vertical="center" wrapText="1"/>
    </xf>
    <xf numFmtId="0" fontId="25" fillId="29" borderId="60" xfId="0" applyFont="1" applyFill="1" applyBorder="1" applyAlignment="1">
      <alignment horizontal="left" vertical="center" wrapText="1"/>
    </xf>
    <xf numFmtId="0" fontId="46" fillId="29" borderId="33" xfId="0" applyFont="1" applyFill="1" applyBorder="1" applyAlignment="1">
      <alignment horizontal="center" vertical="center" wrapText="1"/>
    </xf>
    <xf numFmtId="0" fontId="46" fillId="29" borderId="37" xfId="0" applyFont="1" applyFill="1" applyBorder="1" applyAlignment="1">
      <alignment horizontal="center" vertical="center" wrapText="1"/>
    </xf>
    <xf numFmtId="0" fontId="46" fillId="29" borderId="66" xfId="0" applyFont="1" applyFill="1" applyBorder="1" applyAlignment="1">
      <alignment horizontal="center" vertical="center" wrapText="1"/>
    </xf>
    <xf numFmtId="0" fontId="46" fillId="29" borderId="67" xfId="0" applyFont="1" applyFill="1" applyBorder="1" applyAlignment="1">
      <alignment horizontal="center" vertical="center" wrapText="1"/>
    </xf>
    <xf numFmtId="0" fontId="46" fillId="29" borderId="39" xfId="0" applyFont="1" applyFill="1" applyBorder="1" applyAlignment="1">
      <alignment horizontal="center" vertical="center" wrapText="1"/>
    </xf>
    <xf numFmtId="0" fontId="46" fillId="29" borderId="68" xfId="0" applyFont="1" applyFill="1" applyBorder="1" applyAlignment="1">
      <alignment horizontal="center" vertical="center" wrapText="1"/>
    </xf>
    <xf numFmtId="0" fontId="46" fillId="29" borderId="32" xfId="0" applyFont="1" applyFill="1" applyBorder="1" applyAlignment="1">
      <alignment horizontal="center" vertical="center" wrapText="1"/>
    </xf>
    <xf numFmtId="0" fontId="46" fillId="29" borderId="69" xfId="0" applyFont="1" applyFill="1" applyBorder="1" applyAlignment="1">
      <alignment horizontal="center" vertical="center" wrapText="1"/>
    </xf>
    <xf numFmtId="0" fontId="18" fillId="30" borderId="40" xfId="0" applyFont="1" applyFill="1" applyBorder="1" applyAlignment="1">
      <alignment horizontal="center" vertical="center" wrapText="1"/>
    </xf>
    <xf numFmtId="0" fontId="18" fillId="30" borderId="63" xfId="0" applyFont="1" applyFill="1" applyBorder="1" applyAlignment="1">
      <alignment horizontal="center" vertical="center" wrapText="1"/>
    </xf>
    <xf numFmtId="0" fontId="18" fillId="0" borderId="36" xfId="0" applyFont="1" applyBorder="1" applyAlignment="1">
      <alignment horizontal="center" vertical="center" wrapText="1"/>
    </xf>
    <xf numFmtId="1" fontId="18" fillId="31" borderId="40" xfId="0" applyNumberFormat="1" applyFont="1" applyFill="1" applyBorder="1" applyAlignment="1">
      <alignment horizontal="center" vertical="center" wrapText="1"/>
    </xf>
    <xf numFmtId="1" fontId="18" fillId="31" borderId="56" xfId="0" applyNumberFormat="1" applyFont="1" applyFill="1" applyBorder="1" applyAlignment="1">
      <alignment horizontal="center" vertical="center" wrapText="1"/>
    </xf>
    <xf numFmtId="10" fontId="0" fillId="0" borderId="15" xfId="0" applyNumberFormat="1" applyFont="1" applyFill="1" applyBorder="1" applyAlignment="1">
      <alignment horizontal="center" vertical="center" wrapText="1"/>
    </xf>
    <xf numFmtId="0" fontId="20" fillId="0" borderId="15" xfId="0" applyFont="1" applyFill="1" applyBorder="1" applyAlignment="1">
      <alignment horizontal="left" vertical="center" wrapText="1"/>
    </xf>
    <xf numFmtId="10" fontId="18" fillId="26" borderId="40" xfId="0" applyNumberFormat="1" applyFont="1" applyFill="1" applyBorder="1" applyAlignment="1">
      <alignment horizontal="center" vertical="center" wrapText="1"/>
    </xf>
    <xf numFmtId="10" fontId="18" fillId="26" borderId="63" xfId="0" applyNumberFormat="1" applyFont="1" applyFill="1" applyBorder="1" applyAlignment="1">
      <alignment horizontal="center" vertical="center" wrapText="1"/>
    </xf>
    <xf numFmtId="185" fontId="18" fillId="26" borderId="40" xfId="0" applyNumberFormat="1" applyFont="1" applyFill="1" applyBorder="1" applyAlignment="1">
      <alignment horizontal="center" vertical="center" wrapText="1"/>
    </xf>
    <xf numFmtId="185" fontId="18" fillId="26" borderId="63" xfId="0" applyNumberFormat="1"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29" borderId="25" xfId="0" applyFont="1" applyFill="1" applyBorder="1" applyAlignment="1">
      <alignment horizontal="center" vertical="center" wrapText="1"/>
    </xf>
    <xf numFmtId="0" fontId="25" fillId="29" borderId="69"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KPT04_Main" xfId="50"/>
    <cellStyle name="Comma" xfId="51"/>
    <cellStyle name="Comma [0]" xfId="52"/>
    <cellStyle name="Millares 2" xfId="53"/>
    <cellStyle name="Currency" xfId="54"/>
    <cellStyle name="Currency [0]" xfId="55"/>
    <cellStyle name="Neutral" xfId="56"/>
    <cellStyle name="Normal 2" xfId="57"/>
    <cellStyle name="Normal 3" xfId="58"/>
    <cellStyle name="Normal 4"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H132"/>
  <sheetViews>
    <sheetView showGridLines="0" tabSelected="1" view="pageBreakPreview" zoomScaleNormal="12" zoomScaleSheetLayoutView="100" zoomScalePageLayoutView="0" workbookViewId="0" topLeftCell="A1">
      <selection activeCell="Q121" sqref="A121:IV122"/>
    </sheetView>
  </sheetViews>
  <sheetFormatPr defaultColWidth="11.421875" defaultRowHeight="12.75"/>
  <cols>
    <col min="1" max="1" width="27.00390625" style="4" customWidth="1"/>
    <col min="2" max="2" width="30.7109375" style="42" customWidth="1"/>
    <col min="3" max="3" width="19.421875" style="4" hidden="1" customWidth="1"/>
    <col min="4" max="4" width="40.7109375" style="4" hidden="1" customWidth="1"/>
    <col min="5" max="5" width="12.7109375" style="4" hidden="1" customWidth="1"/>
    <col min="6" max="6" width="25.140625" style="4" customWidth="1"/>
    <col min="7" max="7" width="25.00390625" style="42" customWidth="1"/>
    <col min="8" max="8" width="25.57421875" style="42" customWidth="1"/>
    <col min="9" max="9" width="25.421875" style="42" customWidth="1"/>
    <col min="10" max="10" width="25.8515625" style="4" customWidth="1"/>
    <col min="11" max="11" width="25.00390625" style="4" customWidth="1"/>
    <col min="12" max="12" width="27.140625" style="4" customWidth="1"/>
    <col min="13" max="13" width="25.140625" style="4" customWidth="1"/>
    <col min="14" max="14" width="43.28125" style="6" customWidth="1"/>
    <col min="15" max="15" width="57.28125" style="6" customWidth="1"/>
    <col min="16" max="16" width="17.421875" style="6" customWidth="1"/>
    <col min="17" max="19" width="23.00390625" style="6" customWidth="1"/>
    <col min="20" max="20" width="28.8515625" style="6" customWidth="1"/>
    <col min="21" max="21" width="47.140625" style="4" customWidth="1"/>
    <col min="22" max="22" width="17.00390625" style="6" customWidth="1"/>
    <col min="23" max="25" width="30.7109375" style="15" customWidth="1"/>
    <col min="26" max="26" width="30.7109375" style="151" customWidth="1"/>
    <col min="27" max="27" width="30.7109375" style="153" customWidth="1"/>
    <col min="28" max="28" width="44.140625" style="15" customWidth="1"/>
    <col min="29" max="29" width="27.140625" style="4" bestFit="1" customWidth="1"/>
    <col min="30" max="16384" width="11.421875" style="2" customWidth="1"/>
  </cols>
  <sheetData>
    <row r="1" spans="1:29" s="61" customFormat="1" ht="22.5" customHeight="1">
      <c r="A1" s="279"/>
      <c r="B1" s="280"/>
      <c r="C1" s="362" t="s">
        <v>404</v>
      </c>
      <c r="D1" s="363"/>
      <c r="E1" s="363"/>
      <c r="F1" s="363"/>
      <c r="G1" s="363"/>
      <c r="H1" s="363"/>
      <c r="I1" s="363"/>
      <c r="J1" s="363"/>
      <c r="K1" s="363"/>
      <c r="L1" s="363"/>
      <c r="M1" s="363"/>
      <c r="N1" s="363"/>
      <c r="O1" s="363"/>
      <c r="P1" s="363"/>
      <c r="Q1" s="363"/>
      <c r="R1" s="363"/>
      <c r="S1" s="363"/>
      <c r="T1" s="363"/>
      <c r="U1" s="363"/>
      <c r="V1" s="363"/>
      <c r="W1" s="363"/>
      <c r="X1" s="363"/>
      <c r="Y1" s="363"/>
      <c r="Z1" s="363"/>
      <c r="AA1" s="363"/>
      <c r="AB1" s="364"/>
      <c r="AC1" s="60" t="s">
        <v>405</v>
      </c>
    </row>
    <row r="2" spans="1:29" s="61" customFormat="1" ht="25.5" customHeight="1">
      <c r="A2" s="281"/>
      <c r="B2" s="282"/>
      <c r="C2" s="365"/>
      <c r="D2" s="366"/>
      <c r="E2" s="366"/>
      <c r="F2" s="366"/>
      <c r="G2" s="366"/>
      <c r="H2" s="366"/>
      <c r="I2" s="366"/>
      <c r="J2" s="366"/>
      <c r="K2" s="366"/>
      <c r="L2" s="366"/>
      <c r="M2" s="366"/>
      <c r="N2" s="366"/>
      <c r="O2" s="366"/>
      <c r="P2" s="366"/>
      <c r="Q2" s="366"/>
      <c r="R2" s="366"/>
      <c r="S2" s="366"/>
      <c r="T2" s="366"/>
      <c r="U2" s="366"/>
      <c r="V2" s="366"/>
      <c r="W2" s="366"/>
      <c r="X2" s="366"/>
      <c r="Y2" s="366"/>
      <c r="Z2" s="366"/>
      <c r="AA2" s="366"/>
      <c r="AB2" s="367"/>
      <c r="AC2" s="62" t="s">
        <v>355</v>
      </c>
    </row>
    <row r="3" spans="1:29" s="61" customFormat="1" ht="20.25" customHeight="1">
      <c r="A3" s="281"/>
      <c r="B3" s="282"/>
      <c r="C3" s="281" t="s">
        <v>2</v>
      </c>
      <c r="D3" s="368"/>
      <c r="E3" s="368"/>
      <c r="F3" s="368"/>
      <c r="G3" s="368"/>
      <c r="H3" s="368"/>
      <c r="I3" s="368"/>
      <c r="J3" s="368"/>
      <c r="K3" s="368"/>
      <c r="L3" s="368"/>
      <c r="M3" s="368"/>
      <c r="N3" s="368"/>
      <c r="O3" s="368"/>
      <c r="P3" s="368"/>
      <c r="Q3" s="368"/>
      <c r="R3" s="368"/>
      <c r="S3" s="368"/>
      <c r="T3" s="368"/>
      <c r="U3" s="368"/>
      <c r="V3" s="368"/>
      <c r="W3" s="368"/>
      <c r="X3" s="368"/>
      <c r="Y3" s="368"/>
      <c r="Z3" s="368"/>
      <c r="AA3" s="368"/>
      <c r="AB3" s="282"/>
      <c r="AC3" s="62" t="s">
        <v>356</v>
      </c>
    </row>
    <row r="4" spans="1:29" s="61" customFormat="1" ht="27.75" customHeight="1" thickBot="1">
      <c r="A4" s="283"/>
      <c r="B4" s="284"/>
      <c r="C4" s="283" t="s">
        <v>3</v>
      </c>
      <c r="D4" s="369"/>
      <c r="E4" s="369"/>
      <c r="F4" s="369"/>
      <c r="G4" s="369"/>
      <c r="H4" s="369"/>
      <c r="I4" s="369"/>
      <c r="J4" s="369"/>
      <c r="K4" s="369"/>
      <c r="L4" s="369"/>
      <c r="M4" s="369"/>
      <c r="N4" s="369"/>
      <c r="O4" s="369"/>
      <c r="P4" s="369"/>
      <c r="Q4" s="369"/>
      <c r="R4" s="369"/>
      <c r="S4" s="369"/>
      <c r="T4" s="369"/>
      <c r="U4" s="369"/>
      <c r="V4" s="369"/>
      <c r="W4" s="369"/>
      <c r="X4" s="369"/>
      <c r="Y4" s="369"/>
      <c r="Z4" s="369"/>
      <c r="AA4" s="369"/>
      <c r="AB4" s="284"/>
      <c r="AC4" s="63" t="s">
        <v>5</v>
      </c>
    </row>
    <row r="5" spans="1:29" s="67" customFormat="1" ht="19.5" customHeight="1" thickBot="1">
      <c r="A5" s="340" t="s">
        <v>403</v>
      </c>
      <c r="B5" s="341"/>
      <c r="C5" s="341"/>
      <c r="D5" s="341"/>
      <c r="E5" s="341"/>
      <c r="F5" s="341"/>
      <c r="G5" s="341"/>
      <c r="H5" s="99"/>
      <c r="I5" s="271" t="s">
        <v>554</v>
      </c>
      <c r="J5" s="271"/>
      <c r="K5" s="271"/>
      <c r="L5" s="271"/>
      <c r="M5" s="271"/>
      <c r="N5" s="271"/>
      <c r="O5" s="64"/>
      <c r="P5" s="64"/>
      <c r="Q5" s="64"/>
      <c r="R5" s="64"/>
      <c r="S5" s="64"/>
      <c r="T5" s="64"/>
      <c r="U5" s="64"/>
      <c r="V5" s="64"/>
      <c r="W5" s="65"/>
      <c r="X5" s="65"/>
      <c r="Y5" s="65"/>
      <c r="Z5" s="149"/>
      <c r="AA5" s="152"/>
      <c r="AB5" s="65"/>
      <c r="AC5" s="66"/>
    </row>
    <row r="6" spans="1:29" s="67" customFormat="1" ht="43.5" customHeight="1" thickBot="1">
      <c r="A6" s="340" t="s">
        <v>357</v>
      </c>
      <c r="B6" s="341"/>
      <c r="C6" s="341"/>
      <c r="D6" s="341"/>
      <c r="E6" s="341"/>
      <c r="F6" s="341"/>
      <c r="G6" s="341"/>
      <c r="H6" s="341"/>
      <c r="I6" s="341"/>
      <c r="J6" s="341"/>
      <c r="K6" s="342"/>
      <c r="L6" s="271" t="s">
        <v>358</v>
      </c>
      <c r="M6" s="271"/>
      <c r="N6" s="271"/>
      <c r="O6" s="271"/>
      <c r="P6" s="271"/>
      <c r="Q6" s="271"/>
      <c r="R6" s="271"/>
      <c r="S6" s="271"/>
      <c r="T6" s="271"/>
      <c r="U6" s="271"/>
      <c r="V6" s="271"/>
      <c r="W6" s="271"/>
      <c r="X6" s="271"/>
      <c r="Y6" s="271"/>
      <c r="Z6" s="271"/>
      <c r="AA6" s="271"/>
      <c r="AB6" s="271"/>
      <c r="AC6" s="272"/>
    </row>
    <row r="7" spans="1:29" s="71" customFormat="1" ht="9" customHeight="1" thickBot="1">
      <c r="A7" s="265"/>
      <c r="B7" s="266"/>
      <c r="C7" s="266"/>
      <c r="D7" s="266"/>
      <c r="E7" s="266"/>
      <c r="F7" s="266"/>
      <c r="G7" s="266"/>
      <c r="H7" s="68"/>
      <c r="I7" s="69"/>
      <c r="J7" s="69"/>
      <c r="K7" s="70"/>
      <c r="L7" s="69"/>
      <c r="M7" s="69"/>
      <c r="N7" s="69"/>
      <c r="O7" s="69"/>
      <c r="P7" s="69"/>
      <c r="Q7" s="69"/>
      <c r="R7" s="69"/>
      <c r="S7" s="69"/>
      <c r="T7" s="69"/>
      <c r="U7" s="271"/>
      <c r="V7" s="271"/>
      <c r="W7" s="271"/>
      <c r="X7" s="271"/>
      <c r="Y7" s="271"/>
      <c r="Z7" s="271"/>
      <c r="AA7" s="271"/>
      <c r="AB7" s="271"/>
      <c r="AC7" s="271"/>
    </row>
    <row r="8" spans="1:29" s="71" customFormat="1" ht="24.75" customHeight="1" thickBot="1">
      <c r="A8" s="269" t="s">
        <v>28</v>
      </c>
      <c r="B8" s="270"/>
      <c r="C8" s="270"/>
      <c r="D8" s="270"/>
      <c r="E8" s="270"/>
      <c r="F8" s="270"/>
      <c r="G8" s="270"/>
      <c r="H8" s="270"/>
      <c r="I8" s="271"/>
      <c r="J8" s="271"/>
      <c r="K8" s="272"/>
      <c r="L8" s="262" t="s">
        <v>14</v>
      </c>
      <c r="M8" s="262"/>
      <c r="N8" s="263"/>
      <c r="O8" s="273" t="s">
        <v>29</v>
      </c>
      <c r="P8" s="274"/>
      <c r="Q8" s="275"/>
      <c r="R8" s="338" t="s">
        <v>417</v>
      </c>
      <c r="S8" s="339"/>
      <c r="T8" s="338" t="s">
        <v>416</v>
      </c>
      <c r="U8" s="353"/>
      <c r="V8" s="353"/>
      <c r="W8" s="353"/>
      <c r="X8" s="353"/>
      <c r="Y8" s="339"/>
      <c r="Z8" s="338" t="s">
        <v>415</v>
      </c>
      <c r="AA8" s="353"/>
      <c r="AB8" s="112" t="s">
        <v>414</v>
      </c>
      <c r="AC8" s="72" t="s">
        <v>15</v>
      </c>
    </row>
    <row r="9" spans="1:29" s="61" customFormat="1" ht="24" customHeight="1" thickBot="1">
      <c r="A9" s="332" t="s">
        <v>16</v>
      </c>
      <c r="B9" s="335" t="s">
        <v>17</v>
      </c>
      <c r="C9" s="335" t="s">
        <v>18</v>
      </c>
      <c r="D9" s="264" t="s">
        <v>19</v>
      </c>
      <c r="E9" s="264"/>
      <c r="F9" s="264"/>
      <c r="G9" s="343" t="s">
        <v>20</v>
      </c>
      <c r="H9" s="346" t="s">
        <v>21</v>
      </c>
      <c r="I9" s="267" t="s">
        <v>22</v>
      </c>
      <c r="J9" s="267"/>
      <c r="K9" s="268"/>
      <c r="L9" s="74">
        <v>1</v>
      </c>
      <c r="M9" s="73">
        <v>2</v>
      </c>
      <c r="N9" s="73">
        <v>3</v>
      </c>
      <c r="O9" s="74">
        <v>4</v>
      </c>
      <c r="P9" s="73">
        <v>5</v>
      </c>
      <c r="Q9" s="73">
        <v>6</v>
      </c>
      <c r="R9" s="74">
        <v>7</v>
      </c>
      <c r="S9" s="74">
        <v>8</v>
      </c>
      <c r="T9" s="74">
        <v>9</v>
      </c>
      <c r="U9" s="73">
        <v>10</v>
      </c>
      <c r="V9" s="73">
        <v>11</v>
      </c>
      <c r="W9" s="73">
        <v>12</v>
      </c>
      <c r="X9" s="107">
        <v>13</v>
      </c>
      <c r="Y9" s="107">
        <v>14</v>
      </c>
      <c r="Z9" s="139">
        <v>15</v>
      </c>
      <c r="AA9" s="107">
        <v>16</v>
      </c>
      <c r="AB9" s="107">
        <v>17</v>
      </c>
      <c r="AC9" s="75">
        <v>18</v>
      </c>
    </row>
    <row r="10" spans="1:29" s="78" customFormat="1" ht="147" customHeight="1" thickBot="1">
      <c r="A10" s="333"/>
      <c r="B10" s="336"/>
      <c r="C10" s="336"/>
      <c r="D10" s="336" t="s">
        <v>23</v>
      </c>
      <c r="E10" s="336" t="s">
        <v>24</v>
      </c>
      <c r="F10" s="336" t="s">
        <v>25</v>
      </c>
      <c r="G10" s="344"/>
      <c r="H10" s="347"/>
      <c r="I10" s="343" t="s">
        <v>23</v>
      </c>
      <c r="J10" s="349" t="s">
        <v>26</v>
      </c>
      <c r="K10" s="346" t="s">
        <v>27</v>
      </c>
      <c r="L10" s="106" t="s">
        <v>4</v>
      </c>
      <c r="M10" s="76" t="s">
        <v>6</v>
      </c>
      <c r="N10" s="76" t="s">
        <v>7</v>
      </c>
      <c r="O10" s="89" t="s">
        <v>32</v>
      </c>
      <c r="P10" s="76" t="s">
        <v>31</v>
      </c>
      <c r="Q10" s="76" t="s">
        <v>30</v>
      </c>
      <c r="R10" s="330" t="s">
        <v>406</v>
      </c>
      <c r="S10" s="104" t="s">
        <v>553</v>
      </c>
      <c r="T10" s="76" t="s">
        <v>350</v>
      </c>
      <c r="U10" s="370" t="s">
        <v>8</v>
      </c>
      <c r="V10" s="76" t="s">
        <v>1</v>
      </c>
      <c r="W10" s="351" t="s">
        <v>408</v>
      </c>
      <c r="X10" s="330" t="s">
        <v>409</v>
      </c>
      <c r="Y10" s="104" t="s">
        <v>553</v>
      </c>
      <c r="Z10" s="354" t="s">
        <v>410</v>
      </c>
      <c r="AA10" s="330" t="s">
        <v>411</v>
      </c>
      <c r="AB10" s="330" t="s">
        <v>412</v>
      </c>
      <c r="AC10" s="77" t="s">
        <v>0</v>
      </c>
    </row>
    <row r="11" spans="1:29" s="78" customFormat="1" ht="63" customHeight="1" thickBot="1">
      <c r="A11" s="334"/>
      <c r="B11" s="337"/>
      <c r="C11" s="337"/>
      <c r="D11" s="337"/>
      <c r="E11" s="337"/>
      <c r="F11" s="337"/>
      <c r="G11" s="345"/>
      <c r="H11" s="348"/>
      <c r="I11" s="345"/>
      <c r="J11" s="350"/>
      <c r="K11" s="348"/>
      <c r="L11" s="100"/>
      <c r="M11" s="101"/>
      <c r="N11" s="101"/>
      <c r="O11" s="102"/>
      <c r="P11" s="101"/>
      <c r="Q11" s="101"/>
      <c r="R11" s="331"/>
      <c r="S11" s="105" t="s">
        <v>407</v>
      </c>
      <c r="T11" s="101"/>
      <c r="U11" s="371"/>
      <c r="V11" s="101"/>
      <c r="W11" s="352"/>
      <c r="X11" s="331"/>
      <c r="Y11" s="105" t="s">
        <v>413</v>
      </c>
      <c r="Z11" s="355"/>
      <c r="AA11" s="331"/>
      <c r="AB11" s="331"/>
      <c r="AC11" s="103"/>
    </row>
    <row r="12" spans="1:164" s="163" customFormat="1" ht="123" customHeight="1" thickBot="1">
      <c r="A12" s="236" t="s">
        <v>33</v>
      </c>
      <c r="B12" s="180" t="s">
        <v>34</v>
      </c>
      <c r="C12" s="176" t="s">
        <v>35</v>
      </c>
      <c r="D12" s="181" t="s">
        <v>154</v>
      </c>
      <c r="E12" s="182">
        <v>1</v>
      </c>
      <c r="F12" s="182">
        <v>1</v>
      </c>
      <c r="G12" s="183" t="s">
        <v>36</v>
      </c>
      <c r="H12" s="183" t="s">
        <v>37</v>
      </c>
      <c r="I12" s="184" t="s">
        <v>156</v>
      </c>
      <c r="J12" s="175" t="s">
        <v>38</v>
      </c>
      <c r="K12" s="185">
        <v>0.9</v>
      </c>
      <c r="L12" s="186">
        <v>2020630010022</v>
      </c>
      <c r="M12" s="187" t="s">
        <v>163</v>
      </c>
      <c r="N12" s="187" t="s">
        <v>164</v>
      </c>
      <c r="O12" s="188" t="s">
        <v>347</v>
      </c>
      <c r="P12" s="189">
        <v>0.78</v>
      </c>
      <c r="Q12" s="190">
        <v>0.9</v>
      </c>
      <c r="R12" s="190">
        <v>0.9</v>
      </c>
      <c r="S12" s="177">
        <v>1</v>
      </c>
      <c r="T12" s="191" t="s">
        <v>37</v>
      </c>
      <c r="U12" s="192" t="s">
        <v>436</v>
      </c>
      <c r="V12" s="187" t="s">
        <v>437</v>
      </c>
      <c r="W12" s="193">
        <v>107352000</v>
      </c>
      <c r="X12" s="194">
        <v>100883997</v>
      </c>
      <c r="Y12" s="195">
        <f>X12/W12</f>
        <v>0.9397495808182428</v>
      </c>
      <c r="Z12" s="196"/>
      <c r="AA12" s="197"/>
      <c r="AB12" s="198" t="s">
        <v>450</v>
      </c>
      <c r="AC12" s="199" t="s">
        <v>188</v>
      </c>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row>
    <row r="13" spans="1:164" s="163" customFormat="1" ht="147" customHeight="1">
      <c r="A13" s="237" t="s">
        <v>33</v>
      </c>
      <c r="B13" s="178" t="s">
        <v>34</v>
      </c>
      <c r="C13" s="174" t="s">
        <v>35</v>
      </c>
      <c r="D13" s="21" t="s">
        <v>39</v>
      </c>
      <c r="E13" s="200">
        <v>1</v>
      </c>
      <c r="F13" s="200">
        <v>1</v>
      </c>
      <c r="G13" s="172" t="s">
        <v>36</v>
      </c>
      <c r="H13" s="172" t="s">
        <v>40</v>
      </c>
      <c r="I13" s="172" t="s">
        <v>157</v>
      </c>
      <c r="J13" s="177">
        <v>1</v>
      </c>
      <c r="K13" s="179">
        <v>1</v>
      </c>
      <c r="L13" s="201">
        <v>2020630010026</v>
      </c>
      <c r="M13" s="29" t="s">
        <v>165</v>
      </c>
      <c r="N13" s="29" t="s">
        <v>166</v>
      </c>
      <c r="O13" s="202" t="s">
        <v>325</v>
      </c>
      <c r="P13" s="30">
        <v>1</v>
      </c>
      <c r="Q13" s="177">
        <v>1</v>
      </c>
      <c r="R13" s="177">
        <v>1</v>
      </c>
      <c r="S13" s="177">
        <f aca="true" t="shared" si="0" ref="S13:S76">R13/Q13</f>
        <v>1</v>
      </c>
      <c r="T13" s="203" t="s">
        <v>40</v>
      </c>
      <c r="U13" s="86" t="s">
        <v>367</v>
      </c>
      <c r="V13" s="187" t="s">
        <v>437</v>
      </c>
      <c r="W13" s="193">
        <v>45500000</v>
      </c>
      <c r="X13" s="204">
        <v>40800000</v>
      </c>
      <c r="Y13" s="195">
        <f>X13/W13</f>
        <v>0.8967032967032967</v>
      </c>
      <c r="Z13" s="205"/>
      <c r="AA13" s="206"/>
      <c r="AB13" s="207" t="s">
        <v>451</v>
      </c>
      <c r="AC13" s="173" t="s">
        <v>188</v>
      </c>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row>
    <row r="14" spans="1:164" s="163" customFormat="1" ht="159.75" customHeight="1">
      <c r="A14" s="237" t="s">
        <v>33</v>
      </c>
      <c r="B14" s="241" t="s">
        <v>34</v>
      </c>
      <c r="C14" s="242" t="s">
        <v>41</v>
      </c>
      <c r="D14" s="243" t="s">
        <v>154</v>
      </c>
      <c r="E14" s="295">
        <v>1</v>
      </c>
      <c r="F14" s="295">
        <v>1</v>
      </c>
      <c r="G14" s="223" t="s">
        <v>36</v>
      </c>
      <c r="H14" s="223" t="s">
        <v>158</v>
      </c>
      <c r="I14" s="223" t="s">
        <v>159</v>
      </c>
      <c r="J14" s="227">
        <v>1</v>
      </c>
      <c r="K14" s="258">
        <v>1</v>
      </c>
      <c r="L14" s="277">
        <v>2020630010023</v>
      </c>
      <c r="M14" s="228" t="s">
        <v>167</v>
      </c>
      <c r="N14" s="228" t="s">
        <v>168</v>
      </c>
      <c r="O14" s="202" t="s">
        <v>326</v>
      </c>
      <c r="P14" s="29" t="s">
        <v>418</v>
      </c>
      <c r="Q14" s="30">
        <v>1</v>
      </c>
      <c r="R14" s="30">
        <v>1</v>
      </c>
      <c r="S14" s="177">
        <f>R14/Q14</f>
        <v>1</v>
      </c>
      <c r="T14" s="297" t="s">
        <v>351</v>
      </c>
      <c r="U14" s="357" t="s">
        <v>368</v>
      </c>
      <c r="V14" s="228" t="s">
        <v>437</v>
      </c>
      <c r="W14" s="256">
        <v>351333332</v>
      </c>
      <c r="X14" s="314">
        <v>351266665</v>
      </c>
      <c r="Y14" s="305">
        <f>X14/W14</f>
        <v>0.9998102457298301</v>
      </c>
      <c r="Z14" s="140"/>
      <c r="AA14" s="108"/>
      <c r="AB14" s="208" t="s">
        <v>452</v>
      </c>
      <c r="AC14" s="278" t="s">
        <v>188</v>
      </c>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row>
    <row r="15" spans="1:164" s="163" customFormat="1" ht="295.5" customHeight="1">
      <c r="A15" s="236"/>
      <c r="B15" s="241"/>
      <c r="C15" s="242"/>
      <c r="D15" s="243"/>
      <c r="E15" s="295"/>
      <c r="F15" s="295"/>
      <c r="G15" s="223"/>
      <c r="H15" s="223"/>
      <c r="I15" s="223"/>
      <c r="J15" s="227"/>
      <c r="K15" s="258"/>
      <c r="L15" s="277"/>
      <c r="M15" s="228"/>
      <c r="N15" s="228"/>
      <c r="O15" s="202" t="s">
        <v>327</v>
      </c>
      <c r="P15" s="29" t="s">
        <v>189</v>
      </c>
      <c r="Q15" s="30">
        <v>1</v>
      </c>
      <c r="R15" s="30">
        <v>1</v>
      </c>
      <c r="S15" s="177">
        <f t="shared" si="0"/>
        <v>1</v>
      </c>
      <c r="T15" s="297"/>
      <c r="U15" s="357"/>
      <c r="V15" s="228"/>
      <c r="W15" s="256"/>
      <c r="X15" s="315"/>
      <c r="Y15" s="306"/>
      <c r="Z15" s="140"/>
      <c r="AA15" s="108"/>
      <c r="AB15" s="208" t="s">
        <v>453</v>
      </c>
      <c r="AC15" s="27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row>
    <row r="16" spans="1:164" s="163" customFormat="1" ht="138.75" customHeight="1">
      <c r="A16" s="237" t="s">
        <v>33</v>
      </c>
      <c r="B16" s="178" t="s">
        <v>34</v>
      </c>
      <c r="C16" s="174" t="s">
        <v>42</v>
      </c>
      <c r="D16" s="21" t="s">
        <v>39</v>
      </c>
      <c r="E16" s="200">
        <v>1</v>
      </c>
      <c r="F16" s="200">
        <v>1</v>
      </c>
      <c r="G16" s="172" t="s">
        <v>36</v>
      </c>
      <c r="H16" s="172" t="s">
        <v>43</v>
      </c>
      <c r="I16" s="172" t="s">
        <v>44</v>
      </c>
      <c r="J16" s="209">
        <v>48</v>
      </c>
      <c r="K16" s="210">
        <v>48</v>
      </c>
      <c r="L16" s="201">
        <v>2020630010030</v>
      </c>
      <c r="M16" s="174" t="s">
        <v>169</v>
      </c>
      <c r="N16" s="29" t="s">
        <v>173</v>
      </c>
      <c r="O16" s="35" t="s">
        <v>328</v>
      </c>
      <c r="P16" s="29">
        <v>12</v>
      </c>
      <c r="Q16" s="29">
        <v>12</v>
      </c>
      <c r="R16" s="80">
        <v>12</v>
      </c>
      <c r="S16" s="177">
        <f t="shared" si="0"/>
        <v>1</v>
      </c>
      <c r="T16" s="203" t="s">
        <v>43</v>
      </c>
      <c r="U16" s="84" t="s">
        <v>369</v>
      </c>
      <c r="V16" s="29" t="s">
        <v>333</v>
      </c>
      <c r="W16" s="211">
        <v>139788722242.92</v>
      </c>
      <c r="X16" s="212">
        <v>138605274386.88</v>
      </c>
      <c r="Y16" s="213">
        <f>X16/W16</f>
        <v>0.9915340247979129</v>
      </c>
      <c r="Z16" s="214"/>
      <c r="AA16" s="215"/>
      <c r="AB16" s="208" t="s">
        <v>454</v>
      </c>
      <c r="AC16" s="173" t="s">
        <v>188</v>
      </c>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row>
    <row r="17" spans="1:164" s="163" customFormat="1" ht="124.5" customHeight="1">
      <c r="A17" s="237" t="s">
        <v>33</v>
      </c>
      <c r="B17" s="244" t="s">
        <v>45</v>
      </c>
      <c r="C17" s="324" t="s">
        <v>46</v>
      </c>
      <c r="D17" s="232" t="s">
        <v>47</v>
      </c>
      <c r="E17" s="177">
        <v>0</v>
      </c>
      <c r="F17" s="177">
        <v>1</v>
      </c>
      <c r="G17" s="232" t="s">
        <v>48</v>
      </c>
      <c r="H17" s="232" t="s">
        <v>49</v>
      </c>
      <c r="I17" s="318" t="s">
        <v>160</v>
      </c>
      <c r="J17" s="30" t="s">
        <v>38</v>
      </c>
      <c r="K17" s="179">
        <v>1</v>
      </c>
      <c r="L17" s="320">
        <v>2020630010028</v>
      </c>
      <c r="M17" s="322" t="s">
        <v>172</v>
      </c>
      <c r="N17" s="246" t="s">
        <v>174</v>
      </c>
      <c r="O17" s="35" t="s">
        <v>329</v>
      </c>
      <c r="P17" s="30">
        <v>1</v>
      </c>
      <c r="Q17" s="30">
        <v>1</v>
      </c>
      <c r="R17" s="30">
        <v>1</v>
      </c>
      <c r="S17" s="177">
        <f t="shared" si="0"/>
        <v>1</v>
      </c>
      <c r="T17" s="326" t="s">
        <v>49</v>
      </c>
      <c r="U17" s="328" t="s">
        <v>370</v>
      </c>
      <c r="V17" s="246" t="s">
        <v>334</v>
      </c>
      <c r="W17" s="250">
        <v>535276921</v>
      </c>
      <c r="X17" s="314">
        <v>494743059</v>
      </c>
      <c r="Y17" s="305">
        <f>X17/W17</f>
        <v>0.9242749679469181</v>
      </c>
      <c r="Z17" s="216"/>
      <c r="AA17" s="217"/>
      <c r="AB17" s="208" t="s">
        <v>455</v>
      </c>
      <c r="AC17" s="298" t="s">
        <v>188</v>
      </c>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row>
    <row r="18" spans="1:164" s="163" customFormat="1" ht="119.25" customHeight="1">
      <c r="A18" s="236"/>
      <c r="B18" s="313"/>
      <c r="C18" s="325"/>
      <c r="D18" s="261"/>
      <c r="E18" s="177">
        <v>0.99</v>
      </c>
      <c r="F18" s="177">
        <v>0.98</v>
      </c>
      <c r="G18" s="261"/>
      <c r="H18" s="261"/>
      <c r="I18" s="319"/>
      <c r="J18" s="30">
        <v>0.99</v>
      </c>
      <c r="K18" s="179">
        <v>0.98</v>
      </c>
      <c r="L18" s="321"/>
      <c r="M18" s="323"/>
      <c r="N18" s="247"/>
      <c r="O18" s="35" t="s">
        <v>160</v>
      </c>
      <c r="P18" s="30">
        <v>0.99</v>
      </c>
      <c r="Q18" s="30">
        <v>0.98</v>
      </c>
      <c r="R18" s="30">
        <v>0.99</v>
      </c>
      <c r="S18" s="177">
        <v>1</v>
      </c>
      <c r="T18" s="327"/>
      <c r="U18" s="329"/>
      <c r="V18" s="247"/>
      <c r="W18" s="252"/>
      <c r="X18" s="315"/>
      <c r="Y18" s="306"/>
      <c r="Z18" s="218"/>
      <c r="AA18" s="219"/>
      <c r="AB18" s="208" t="s">
        <v>456</v>
      </c>
      <c r="AC18" s="300"/>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row>
    <row r="19" spans="1:164" s="163" customFormat="1" ht="168.75" customHeight="1">
      <c r="A19" s="237" t="s">
        <v>33</v>
      </c>
      <c r="B19" s="241" t="s">
        <v>34</v>
      </c>
      <c r="C19" s="242" t="s">
        <v>41</v>
      </c>
      <c r="D19" s="243" t="s">
        <v>154</v>
      </c>
      <c r="E19" s="226" t="s">
        <v>50</v>
      </c>
      <c r="F19" s="295">
        <v>0.9</v>
      </c>
      <c r="G19" s="223" t="s">
        <v>51</v>
      </c>
      <c r="H19" s="223" t="s">
        <v>52</v>
      </c>
      <c r="I19" s="223" t="s">
        <v>53</v>
      </c>
      <c r="J19" s="227" t="s">
        <v>38</v>
      </c>
      <c r="K19" s="296">
        <v>0.9</v>
      </c>
      <c r="L19" s="277">
        <v>2020630010027</v>
      </c>
      <c r="M19" s="228" t="s">
        <v>170</v>
      </c>
      <c r="N19" s="228" t="s">
        <v>171</v>
      </c>
      <c r="O19" s="202" t="s">
        <v>348</v>
      </c>
      <c r="P19" s="177" t="s">
        <v>331</v>
      </c>
      <c r="Q19" s="177">
        <v>0.9</v>
      </c>
      <c r="R19" s="177">
        <v>0.9</v>
      </c>
      <c r="S19" s="177">
        <f t="shared" si="0"/>
        <v>1</v>
      </c>
      <c r="T19" s="276" t="s">
        <v>352</v>
      </c>
      <c r="U19" s="228" t="s">
        <v>371</v>
      </c>
      <c r="V19" s="228" t="s">
        <v>335</v>
      </c>
      <c r="W19" s="256">
        <v>84040000</v>
      </c>
      <c r="X19" s="314">
        <v>77899999</v>
      </c>
      <c r="Y19" s="305">
        <f>X19/W19</f>
        <v>0.9269395406949071</v>
      </c>
      <c r="Z19" s="140"/>
      <c r="AA19" s="108"/>
      <c r="AB19" s="208" t="s">
        <v>457</v>
      </c>
      <c r="AC19" s="278" t="s">
        <v>188</v>
      </c>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row>
    <row r="20" spans="1:164" s="163" customFormat="1" ht="373.5" customHeight="1">
      <c r="A20" s="237"/>
      <c r="B20" s="241"/>
      <c r="C20" s="242"/>
      <c r="D20" s="243"/>
      <c r="E20" s="226"/>
      <c r="F20" s="295"/>
      <c r="G20" s="223"/>
      <c r="H20" s="223"/>
      <c r="I20" s="223"/>
      <c r="J20" s="227"/>
      <c r="K20" s="296"/>
      <c r="L20" s="277"/>
      <c r="M20" s="228"/>
      <c r="N20" s="228"/>
      <c r="O20" s="35" t="s">
        <v>330</v>
      </c>
      <c r="P20" s="177" t="s">
        <v>332</v>
      </c>
      <c r="Q20" s="177">
        <v>0.8</v>
      </c>
      <c r="R20" s="177">
        <v>0.8</v>
      </c>
      <c r="S20" s="177">
        <f t="shared" si="0"/>
        <v>1</v>
      </c>
      <c r="T20" s="276"/>
      <c r="U20" s="228"/>
      <c r="V20" s="228"/>
      <c r="W20" s="256"/>
      <c r="X20" s="315"/>
      <c r="Y20" s="306"/>
      <c r="Z20" s="140"/>
      <c r="AA20" s="108"/>
      <c r="AB20" s="208" t="s">
        <v>458</v>
      </c>
      <c r="AC20" s="27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row>
    <row r="21" spans="1:29" s="27" customFormat="1" ht="72" customHeight="1">
      <c r="A21" s="236" t="s">
        <v>33</v>
      </c>
      <c r="B21" s="244" t="s">
        <v>34</v>
      </c>
      <c r="C21" s="232" t="s">
        <v>42</v>
      </c>
      <c r="D21" s="232" t="s">
        <v>152</v>
      </c>
      <c r="E21" s="224">
        <v>1</v>
      </c>
      <c r="F21" s="224">
        <v>1</v>
      </c>
      <c r="G21" s="232" t="s">
        <v>54</v>
      </c>
      <c r="H21" s="232" t="s">
        <v>55</v>
      </c>
      <c r="I21" s="232" t="s">
        <v>56</v>
      </c>
      <c r="J21" s="230">
        <v>40000</v>
      </c>
      <c r="K21" s="292">
        <v>40000</v>
      </c>
      <c r="L21" s="277">
        <v>2020630010024</v>
      </c>
      <c r="M21" s="304" t="s">
        <v>108</v>
      </c>
      <c r="N21" s="228" t="s">
        <v>139</v>
      </c>
      <c r="O21" s="35" t="s">
        <v>192</v>
      </c>
      <c r="P21" s="29" t="s">
        <v>258</v>
      </c>
      <c r="Q21" s="129">
        <v>13250</v>
      </c>
      <c r="R21" s="29">
        <v>13250</v>
      </c>
      <c r="S21" s="91">
        <f t="shared" si="0"/>
        <v>1</v>
      </c>
      <c r="T21" s="234" t="s">
        <v>55</v>
      </c>
      <c r="U21" s="246" t="s">
        <v>372</v>
      </c>
      <c r="V21" s="228" t="s">
        <v>336</v>
      </c>
      <c r="W21" s="250">
        <v>81000000</v>
      </c>
      <c r="X21" s="314">
        <v>74600000</v>
      </c>
      <c r="Y21" s="356">
        <f>X21/W21</f>
        <v>0.9209876543209876</v>
      </c>
      <c r="Z21" s="80">
        <v>13250</v>
      </c>
      <c r="AA21" s="50" t="s">
        <v>419</v>
      </c>
      <c r="AB21" s="146" t="s">
        <v>504</v>
      </c>
      <c r="AC21" s="278" t="s">
        <v>124</v>
      </c>
    </row>
    <row r="22" spans="1:29" s="27" customFormat="1" ht="56.25" customHeight="1">
      <c r="A22" s="237"/>
      <c r="B22" s="245"/>
      <c r="C22" s="233"/>
      <c r="D22" s="233"/>
      <c r="E22" s="225"/>
      <c r="F22" s="225"/>
      <c r="G22" s="233"/>
      <c r="H22" s="233"/>
      <c r="I22" s="233"/>
      <c r="J22" s="231"/>
      <c r="K22" s="293"/>
      <c r="L22" s="277"/>
      <c r="M22" s="304"/>
      <c r="N22" s="228"/>
      <c r="O22" s="35" t="s">
        <v>190</v>
      </c>
      <c r="P22" s="29" t="s">
        <v>259</v>
      </c>
      <c r="Q22" s="129">
        <v>4334</v>
      </c>
      <c r="R22" s="29">
        <v>4334</v>
      </c>
      <c r="S22" s="91">
        <f t="shared" si="0"/>
        <v>1</v>
      </c>
      <c r="T22" s="235"/>
      <c r="U22" s="249"/>
      <c r="V22" s="228"/>
      <c r="W22" s="251"/>
      <c r="X22" s="316"/>
      <c r="Y22" s="356"/>
      <c r="Z22" s="80">
        <v>4334</v>
      </c>
      <c r="AA22" s="50" t="s">
        <v>419</v>
      </c>
      <c r="AB22" s="146" t="s">
        <v>505</v>
      </c>
      <c r="AC22" s="278"/>
    </row>
    <row r="23" spans="1:29" s="27" customFormat="1" ht="45" customHeight="1">
      <c r="A23" s="237"/>
      <c r="B23" s="245"/>
      <c r="C23" s="233"/>
      <c r="D23" s="233"/>
      <c r="E23" s="225"/>
      <c r="F23" s="225"/>
      <c r="G23" s="233"/>
      <c r="H23" s="233"/>
      <c r="I23" s="233"/>
      <c r="J23" s="231"/>
      <c r="K23" s="293"/>
      <c r="L23" s="277"/>
      <c r="M23" s="304"/>
      <c r="N23" s="228"/>
      <c r="O23" s="35" t="s">
        <v>191</v>
      </c>
      <c r="P23" s="29" t="s">
        <v>260</v>
      </c>
      <c r="Q23" s="129">
        <v>4334</v>
      </c>
      <c r="R23" s="29">
        <v>4334</v>
      </c>
      <c r="S23" s="91">
        <f t="shared" si="0"/>
        <v>1</v>
      </c>
      <c r="T23" s="235"/>
      <c r="U23" s="249"/>
      <c r="V23" s="228"/>
      <c r="W23" s="251"/>
      <c r="X23" s="315"/>
      <c r="Y23" s="356"/>
      <c r="Z23" s="80">
        <v>4334</v>
      </c>
      <c r="AA23" s="50" t="s">
        <v>419</v>
      </c>
      <c r="AB23" s="146" t="s">
        <v>506</v>
      </c>
      <c r="AC23" s="278"/>
    </row>
    <row r="24" spans="1:29" s="27" customFormat="1" ht="63" customHeight="1">
      <c r="A24" s="52" t="s">
        <v>33</v>
      </c>
      <c r="B24" s="54" t="s">
        <v>34</v>
      </c>
      <c r="C24" s="20" t="s">
        <v>42</v>
      </c>
      <c r="D24" s="25" t="s">
        <v>152</v>
      </c>
      <c r="E24" s="22">
        <v>0.8</v>
      </c>
      <c r="F24" s="22">
        <v>0.2</v>
      </c>
      <c r="G24" s="43" t="s">
        <v>72</v>
      </c>
      <c r="H24" s="43" t="s">
        <v>73</v>
      </c>
      <c r="I24" s="43" t="s">
        <v>147</v>
      </c>
      <c r="J24" s="20">
        <v>3</v>
      </c>
      <c r="K24" s="26">
        <v>17</v>
      </c>
      <c r="L24" s="277"/>
      <c r="M24" s="304"/>
      <c r="N24" s="228"/>
      <c r="O24" s="35" t="s">
        <v>261</v>
      </c>
      <c r="P24" s="29" t="s">
        <v>111</v>
      </c>
      <c r="Q24" s="29">
        <v>1</v>
      </c>
      <c r="R24" s="29">
        <v>1</v>
      </c>
      <c r="S24" s="91">
        <v>1</v>
      </c>
      <c r="T24" s="124" t="s">
        <v>359</v>
      </c>
      <c r="U24" s="84" t="s">
        <v>372</v>
      </c>
      <c r="V24" s="228"/>
      <c r="W24" s="88">
        <v>10000000</v>
      </c>
      <c r="X24" s="132">
        <v>10000000</v>
      </c>
      <c r="Y24" s="134">
        <f>X24/W24</f>
        <v>1</v>
      </c>
      <c r="Z24" s="50" t="s">
        <v>420</v>
      </c>
      <c r="AA24" s="50" t="s">
        <v>419</v>
      </c>
      <c r="AB24" s="165" t="s">
        <v>551</v>
      </c>
      <c r="AC24" s="278"/>
    </row>
    <row r="25" spans="1:29" s="27" customFormat="1" ht="51.75" customHeight="1">
      <c r="A25" s="238" t="s">
        <v>33</v>
      </c>
      <c r="B25" s="241" t="s">
        <v>34</v>
      </c>
      <c r="C25" s="242" t="s">
        <v>41</v>
      </c>
      <c r="D25" s="243" t="s">
        <v>154</v>
      </c>
      <c r="E25" s="227">
        <v>1</v>
      </c>
      <c r="F25" s="227">
        <v>1</v>
      </c>
      <c r="G25" s="223" t="s">
        <v>54</v>
      </c>
      <c r="H25" s="223" t="s">
        <v>59</v>
      </c>
      <c r="I25" s="223" t="s">
        <v>60</v>
      </c>
      <c r="J25" s="227">
        <v>0.85</v>
      </c>
      <c r="K25" s="258">
        <v>0.95</v>
      </c>
      <c r="L25" s="277">
        <v>2020630010010</v>
      </c>
      <c r="M25" s="246" t="s">
        <v>109</v>
      </c>
      <c r="N25" s="228" t="s">
        <v>130</v>
      </c>
      <c r="O25" s="35" t="s">
        <v>213</v>
      </c>
      <c r="P25" s="29" t="s">
        <v>262</v>
      </c>
      <c r="Q25" s="129">
        <v>5000</v>
      </c>
      <c r="R25" s="29">
        <v>5000</v>
      </c>
      <c r="S25" s="91">
        <f t="shared" si="0"/>
        <v>1</v>
      </c>
      <c r="T25" s="276" t="s">
        <v>59</v>
      </c>
      <c r="U25" s="228" t="s">
        <v>373</v>
      </c>
      <c r="V25" s="228" t="s">
        <v>438</v>
      </c>
      <c r="W25" s="256">
        <v>100000000</v>
      </c>
      <c r="X25" s="314">
        <f>100000000-60000-10000000</f>
        <v>89940000</v>
      </c>
      <c r="Y25" s="305">
        <f>X25/W25</f>
        <v>0.8994</v>
      </c>
      <c r="Z25" s="140">
        <v>5000</v>
      </c>
      <c r="AA25" s="108" t="s">
        <v>419</v>
      </c>
      <c r="AB25" s="147" t="s">
        <v>507</v>
      </c>
      <c r="AC25" s="278" t="s">
        <v>124</v>
      </c>
    </row>
    <row r="26" spans="1:29" s="27" customFormat="1" ht="55.5" customHeight="1">
      <c r="A26" s="239"/>
      <c r="B26" s="241"/>
      <c r="C26" s="242"/>
      <c r="D26" s="243"/>
      <c r="E26" s="227"/>
      <c r="F26" s="227"/>
      <c r="G26" s="223"/>
      <c r="H26" s="223"/>
      <c r="I26" s="223"/>
      <c r="J26" s="227"/>
      <c r="K26" s="258"/>
      <c r="L26" s="277"/>
      <c r="M26" s="249"/>
      <c r="N26" s="228"/>
      <c r="O26" s="35" t="s">
        <v>193</v>
      </c>
      <c r="P26" s="29" t="s">
        <v>236</v>
      </c>
      <c r="Q26" s="129">
        <v>1500</v>
      </c>
      <c r="R26" s="29">
        <v>1500</v>
      </c>
      <c r="S26" s="91">
        <f t="shared" si="0"/>
        <v>1</v>
      </c>
      <c r="T26" s="276"/>
      <c r="U26" s="228"/>
      <c r="V26" s="228"/>
      <c r="W26" s="256"/>
      <c r="X26" s="316"/>
      <c r="Y26" s="307"/>
      <c r="Z26" s="140">
        <v>1500</v>
      </c>
      <c r="AA26" s="108" t="s">
        <v>419</v>
      </c>
      <c r="AB26" s="147" t="s">
        <v>508</v>
      </c>
      <c r="AC26" s="278"/>
    </row>
    <row r="27" spans="1:29" s="27" customFormat="1" ht="54" customHeight="1">
      <c r="A27" s="239"/>
      <c r="B27" s="241"/>
      <c r="C27" s="242"/>
      <c r="D27" s="243"/>
      <c r="E27" s="227"/>
      <c r="F27" s="227"/>
      <c r="G27" s="223"/>
      <c r="H27" s="223"/>
      <c r="I27" s="223"/>
      <c r="J27" s="227"/>
      <c r="K27" s="258"/>
      <c r="L27" s="277"/>
      <c r="M27" s="249"/>
      <c r="N27" s="228"/>
      <c r="O27" s="35" t="s">
        <v>319</v>
      </c>
      <c r="P27" s="29" t="s">
        <v>263</v>
      </c>
      <c r="Q27" s="29">
        <v>6</v>
      </c>
      <c r="R27" s="29">
        <v>6</v>
      </c>
      <c r="S27" s="91">
        <f t="shared" si="0"/>
        <v>1</v>
      </c>
      <c r="T27" s="276"/>
      <c r="U27" s="228"/>
      <c r="V27" s="228"/>
      <c r="W27" s="256"/>
      <c r="X27" s="316"/>
      <c r="Y27" s="307"/>
      <c r="Z27" s="50" t="s">
        <v>420</v>
      </c>
      <c r="AA27" s="50" t="s">
        <v>419</v>
      </c>
      <c r="AB27" s="148" t="s">
        <v>459</v>
      </c>
      <c r="AC27" s="278"/>
    </row>
    <row r="28" spans="1:29" s="27" customFormat="1" ht="55.5" customHeight="1">
      <c r="A28" s="239"/>
      <c r="B28" s="241"/>
      <c r="C28" s="242"/>
      <c r="D28" s="243"/>
      <c r="E28" s="227"/>
      <c r="F28" s="227"/>
      <c r="G28" s="223"/>
      <c r="H28" s="223"/>
      <c r="I28" s="223"/>
      <c r="J28" s="227"/>
      <c r="K28" s="258"/>
      <c r="L28" s="277"/>
      <c r="M28" s="249"/>
      <c r="N28" s="228"/>
      <c r="O28" s="35" t="s">
        <v>243</v>
      </c>
      <c r="P28" s="29" t="s">
        <v>264</v>
      </c>
      <c r="Q28" s="29">
        <v>6</v>
      </c>
      <c r="R28" s="29">
        <v>6</v>
      </c>
      <c r="S28" s="91">
        <f t="shared" si="0"/>
        <v>1</v>
      </c>
      <c r="T28" s="276"/>
      <c r="U28" s="228"/>
      <c r="V28" s="228"/>
      <c r="W28" s="256"/>
      <c r="X28" s="316"/>
      <c r="Y28" s="307"/>
      <c r="Z28" s="50" t="s">
        <v>420</v>
      </c>
      <c r="AA28" s="50" t="s">
        <v>419</v>
      </c>
      <c r="AB28" s="148" t="s">
        <v>460</v>
      </c>
      <c r="AC28" s="278"/>
    </row>
    <row r="29" spans="1:29" s="27" customFormat="1" ht="97.5" customHeight="1">
      <c r="A29" s="239"/>
      <c r="B29" s="241"/>
      <c r="C29" s="242"/>
      <c r="D29" s="243"/>
      <c r="E29" s="227"/>
      <c r="F29" s="227"/>
      <c r="G29" s="223"/>
      <c r="H29" s="223"/>
      <c r="I29" s="223"/>
      <c r="J29" s="227"/>
      <c r="K29" s="258"/>
      <c r="L29" s="277"/>
      <c r="M29" s="249"/>
      <c r="N29" s="228"/>
      <c r="O29" s="35" t="s">
        <v>268</v>
      </c>
      <c r="P29" s="29" t="s">
        <v>267</v>
      </c>
      <c r="Q29" s="129">
        <v>7000</v>
      </c>
      <c r="R29" s="29">
        <v>3968</v>
      </c>
      <c r="S29" s="91">
        <f t="shared" si="0"/>
        <v>0.5668571428571428</v>
      </c>
      <c r="T29" s="276"/>
      <c r="U29" s="228"/>
      <c r="V29" s="228"/>
      <c r="W29" s="256"/>
      <c r="X29" s="316"/>
      <c r="Y29" s="307"/>
      <c r="Z29" s="140">
        <v>3968</v>
      </c>
      <c r="AA29" s="108" t="s">
        <v>419</v>
      </c>
      <c r="AB29" s="148" t="s">
        <v>509</v>
      </c>
      <c r="AC29" s="278"/>
    </row>
    <row r="30" spans="1:29" s="27" customFormat="1" ht="57.75" customHeight="1">
      <c r="A30" s="240"/>
      <c r="B30" s="241"/>
      <c r="C30" s="242"/>
      <c r="D30" s="243"/>
      <c r="E30" s="227"/>
      <c r="F30" s="227"/>
      <c r="G30" s="223"/>
      <c r="H30" s="223"/>
      <c r="I30" s="223"/>
      <c r="J30" s="227"/>
      <c r="K30" s="258"/>
      <c r="L30" s="277"/>
      <c r="M30" s="249"/>
      <c r="N30" s="228"/>
      <c r="O30" s="35" t="s">
        <v>266</v>
      </c>
      <c r="P30" s="29" t="s">
        <v>195</v>
      </c>
      <c r="Q30" s="29">
        <v>5</v>
      </c>
      <c r="R30" s="29">
        <v>5</v>
      </c>
      <c r="S30" s="91">
        <f t="shared" si="0"/>
        <v>1</v>
      </c>
      <c r="T30" s="276"/>
      <c r="U30" s="228"/>
      <c r="V30" s="228"/>
      <c r="W30" s="256"/>
      <c r="X30" s="315"/>
      <c r="Y30" s="306"/>
      <c r="Z30" s="50" t="s">
        <v>420</v>
      </c>
      <c r="AA30" s="50" t="s">
        <v>419</v>
      </c>
      <c r="AB30" s="148" t="s">
        <v>461</v>
      </c>
      <c r="AC30" s="278"/>
    </row>
    <row r="31" spans="1:29" s="27" customFormat="1" ht="93" customHeight="1">
      <c r="A31" s="52" t="s">
        <v>33</v>
      </c>
      <c r="B31" s="54" t="s">
        <v>34</v>
      </c>
      <c r="C31" s="24" t="s">
        <v>41</v>
      </c>
      <c r="D31" s="25" t="s">
        <v>154</v>
      </c>
      <c r="E31" s="20" t="s">
        <v>50</v>
      </c>
      <c r="F31" s="22">
        <v>1</v>
      </c>
      <c r="G31" s="43" t="s">
        <v>86</v>
      </c>
      <c r="H31" s="43" t="s">
        <v>87</v>
      </c>
      <c r="I31" s="43" t="s">
        <v>88</v>
      </c>
      <c r="J31" s="22" t="s">
        <v>38</v>
      </c>
      <c r="K31" s="23">
        <v>1</v>
      </c>
      <c r="L31" s="277"/>
      <c r="M31" s="249"/>
      <c r="N31" s="228"/>
      <c r="O31" s="35" t="s">
        <v>256</v>
      </c>
      <c r="P31" s="29" t="s">
        <v>265</v>
      </c>
      <c r="Q31" s="29">
        <v>8</v>
      </c>
      <c r="R31" s="29">
        <v>8</v>
      </c>
      <c r="S31" s="91">
        <f t="shared" si="0"/>
        <v>1</v>
      </c>
      <c r="T31" s="124" t="s">
        <v>363</v>
      </c>
      <c r="U31" s="46" t="s">
        <v>439</v>
      </c>
      <c r="V31" s="228"/>
      <c r="W31" s="50">
        <v>55000000</v>
      </c>
      <c r="X31" s="131">
        <v>46300000</v>
      </c>
      <c r="Y31" s="135">
        <f aca="true" t="shared" si="1" ref="Y31:Y36">X31/W31</f>
        <v>0.8418181818181818</v>
      </c>
      <c r="Z31" s="50" t="s">
        <v>420</v>
      </c>
      <c r="AA31" s="50" t="s">
        <v>419</v>
      </c>
      <c r="AB31" s="148" t="s">
        <v>421</v>
      </c>
      <c r="AC31" s="278"/>
    </row>
    <row r="32" spans="1:29" s="27" customFormat="1" ht="78" customHeight="1">
      <c r="A32" s="52" t="s">
        <v>33</v>
      </c>
      <c r="B32" s="54" t="s">
        <v>34</v>
      </c>
      <c r="C32" s="20" t="s">
        <v>42</v>
      </c>
      <c r="D32" s="25" t="s">
        <v>152</v>
      </c>
      <c r="E32" s="22">
        <v>0.8</v>
      </c>
      <c r="F32" s="22">
        <v>0.2</v>
      </c>
      <c r="G32" s="43" t="s">
        <v>72</v>
      </c>
      <c r="H32" s="43" t="s">
        <v>73</v>
      </c>
      <c r="I32" s="43" t="s">
        <v>147</v>
      </c>
      <c r="J32" s="20">
        <v>3</v>
      </c>
      <c r="K32" s="26">
        <v>17</v>
      </c>
      <c r="L32" s="277"/>
      <c r="M32" s="247"/>
      <c r="N32" s="228"/>
      <c r="O32" s="35" t="s">
        <v>177</v>
      </c>
      <c r="P32" s="29" t="s">
        <v>269</v>
      </c>
      <c r="Q32" s="30">
        <v>0.6</v>
      </c>
      <c r="R32" s="30">
        <v>0.6</v>
      </c>
      <c r="S32" s="91">
        <v>1</v>
      </c>
      <c r="T32" s="124" t="s">
        <v>359</v>
      </c>
      <c r="U32" s="86" t="s">
        <v>374</v>
      </c>
      <c r="V32" s="228"/>
      <c r="W32" s="50">
        <v>10993731</v>
      </c>
      <c r="X32" s="131">
        <v>8300000</v>
      </c>
      <c r="Y32" s="135">
        <f t="shared" si="1"/>
        <v>0.7549757220728796</v>
      </c>
      <c r="Z32" s="50" t="s">
        <v>420</v>
      </c>
      <c r="AA32" s="50" t="s">
        <v>419</v>
      </c>
      <c r="AB32" s="165" t="s">
        <v>462</v>
      </c>
      <c r="AC32" s="278"/>
    </row>
    <row r="33" spans="1:29" s="27" customFormat="1" ht="105" customHeight="1">
      <c r="A33" s="52" t="s">
        <v>33</v>
      </c>
      <c r="B33" s="54" t="s">
        <v>34</v>
      </c>
      <c r="C33" s="20" t="s">
        <v>42</v>
      </c>
      <c r="D33" s="25" t="s">
        <v>152</v>
      </c>
      <c r="E33" s="22">
        <v>1</v>
      </c>
      <c r="F33" s="22">
        <v>1</v>
      </c>
      <c r="G33" s="43" t="s">
        <v>54</v>
      </c>
      <c r="H33" s="43" t="s">
        <v>63</v>
      </c>
      <c r="I33" s="43" t="s">
        <v>64</v>
      </c>
      <c r="J33" s="20">
        <v>0</v>
      </c>
      <c r="K33" s="26">
        <v>1</v>
      </c>
      <c r="L33" s="277">
        <v>2020630010011</v>
      </c>
      <c r="M33" s="228" t="s">
        <v>123</v>
      </c>
      <c r="N33" s="228" t="s">
        <v>131</v>
      </c>
      <c r="O33" s="47" t="s">
        <v>140</v>
      </c>
      <c r="P33" s="29" t="s">
        <v>269</v>
      </c>
      <c r="Q33" s="30">
        <v>0.6</v>
      </c>
      <c r="R33" s="30">
        <v>0.6</v>
      </c>
      <c r="S33" s="160">
        <v>1</v>
      </c>
      <c r="T33" s="125" t="s">
        <v>365</v>
      </c>
      <c r="U33" s="59" t="s">
        <v>400</v>
      </c>
      <c r="V33" s="228" t="s">
        <v>337</v>
      </c>
      <c r="W33" s="50">
        <f>91000000-12864000</f>
        <v>78136000</v>
      </c>
      <c r="X33" s="131">
        <v>78136000</v>
      </c>
      <c r="Y33" s="135">
        <f t="shared" si="1"/>
        <v>1</v>
      </c>
      <c r="Z33" s="50" t="s">
        <v>420</v>
      </c>
      <c r="AA33" s="50" t="s">
        <v>419</v>
      </c>
      <c r="AB33" s="164" t="s">
        <v>550</v>
      </c>
      <c r="AC33" s="278" t="s">
        <v>124</v>
      </c>
    </row>
    <row r="34" spans="1:29" s="27" customFormat="1" ht="69" customHeight="1">
      <c r="A34" s="52" t="s">
        <v>33</v>
      </c>
      <c r="B34" s="54" t="s">
        <v>34</v>
      </c>
      <c r="C34" s="24" t="s">
        <v>41</v>
      </c>
      <c r="D34" s="25" t="s">
        <v>154</v>
      </c>
      <c r="E34" s="20" t="s">
        <v>50</v>
      </c>
      <c r="F34" s="22">
        <v>1</v>
      </c>
      <c r="G34" s="43" t="s">
        <v>86</v>
      </c>
      <c r="H34" s="43" t="s">
        <v>89</v>
      </c>
      <c r="I34" s="43" t="s">
        <v>90</v>
      </c>
      <c r="J34" s="22" t="s">
        <v>38</v>
      </c>
      <c r="K34" s="26">
        <v>7</v>
      </c>
      <c r="L34" s="277"/>
      <c r="M34" s="228"/>
      <c r="N34" s="228"/>
      <c r="O34" s="43" t="s">
        <v>244</v>
      </c>
      <c r="P34" s="29" t="s">
        <v>113</v>
      </c>
      <c r="Q34" s="20">
        <v>2</v>
      </c>
      <c r="R34" s="93">
        <v>2</v>
      </c>
      <c r="S34" s="91">
        <f t="shared" si="0"/>
        <v>1</v>
      </c>
      <c r="T34" s="125" t="s">
        <v>366</v>
      </c>
      <c r="U34" s="82" t="s">
        <v>375</v>
      </c>
      <c r="V34" s="228"/>
      <c r="W34" s="50">
        <f>36200000+25000000-5000000+300000</f>
        <v>56500000</v>
      </c>
      <c r="X34" s="131">
        <f>36200000+20300000-4684000</f>
        <v>51816000</v>
      </c>
      <c r="Y34" s="135">
        <f t="shared" si="1"/>
        <v>0.9170973451327433</v>
      </c>
      <c r="Z34" s="50" t="s">
        <v>420</v>
      </c>
      <c r="AA34" s="50" t="s">
        <v>419</v>
      </c>
      <c r="AB34" s="148" t="s">
        <v>463</v>
      </c>
      <c r="AC34" s="278"/>
    </row>
    <row r="35" spans="1:29" s="27" customFormat="1" ht="58.5" customHeight="1">
      <c r="A35" s="52" t="s">
        <v>33</v>
      </c>
      <c r="B35" s="54" t="s">
        <v>34</v>
      </c>
      <c r="C35" s="24" t="s">
        <v>41</v>
      </c>
      <c r="D35" s="25" t="s">
        <v>154</v>
      </c>
      <c r="E35" s="20" t="s">
        <v>50</v>
      </c>
      <c r="F35" s="22">
        <v>1</v>
      </c>
      <c r="G35" s="43" t="s">
        <v>86</v>
      </c>
      <c r="H35" s="43" t="s">
        <v>91</v>
      </c>
      <c r="I35" s="43" t="s">
        <v>92</v>
      </c>
      <c r="J35" s="22" t="s">
        <v>38</v>
      </c>
      <c r="K35" s="26">
        <v>7</v>
      </c>
      <c r="L35" s="277"/>
      <c r="M35" s="228"/>
      <c r="N35" s="228"/>
      <c r="O35" s="35" t="s">
        <v>245</v>
      </c>
      <c r="P35" s="29" t="s">
        <v>113</v>
      </c>
      <c r="Q35" s="20">
        <v>2</v>
      </c>
      <c r="R35" s="93">
        <v>2</v>
      </c>
      <c r="S35" s="91">
        <f t="shared" si="0"/>
        <v>1</v>
      </c>
      <c r="T35" s="92" t="s">
        <v>91</v>
      </c>
      <c r="U35" s="83" t="s">
        <v>378</v>
      </c>
      <c r="V35" s="228"/>
      <c r="W35" s="157">
        <f>113122290-7000000</f>
        <v>106122290</v>
      </c>
      <c r="X35" s="156">
        <v>100556087</v>
      </c>
      <c r="Y35" s="135">
        <f t="shared" si="1"/>
        <v>0.9475491623861491</v>
      </c>
      <c r="Z35" s="50" t="s">
        <v>420</v>
      </c>
      <c r="AA35" s="50" t="s">
        <v>419</v>
      </c>
      <c r="AB35" s="148" t="s">
        <v>464</v>
      </c>
      <c r="AC35" s="278"/>
    </row>
    <row r="36" spans="1:29" s="27" customFormat="1" ht="87" customHeight="1">
      <c r="A36" s="238" t="s">
        <v>33</v>
      </c>
      <c r="B36" s="257" t="s">
        <v>34</v>
      </c>
      <c r="C36" s="226" t="s">
        <v>42</v>
      </c>
      <c r="D36" s="226" t="s">
        <v>152</v>
      </c>
      <c r="E36" s="227">
        <v>0.8</v>
      </c>
      <c r="F36" s="227">
        <v>0.2</v>
      </c>
      <c r="G36" s="226" t="s">
        <v>72</v>
      </c>
      <c r="H36" s="226" t="s">
        <v>73</v>
      </c>
      <c r="I36" s="226" t="s">
        <v>147</v>
      </c>
      <c r="J36" s="226">
        <v>3</v>
      </c>
      <c r="K36" s="229">
        <v>17</v>
      </c>
      <c r="L36" s="277"/>
      <c r="M36" s="228"/>
      <c r="N36" s="228"/>
      <c r="O36" s="35" t="s">
        <v>178</v>
      </c>
      <c r="P36" s="29" t="s">
        <v>269</v>
      </c>
      <c r="Q36" s="30">
        <v>0.6</v>
      </c>
      <c r="R36" s="30">
        <v>0.6</v>
      </c>
      <c r="S36" s="160">
        <v>1</v>
      </c>
      <c r="T36" s="308" t="s">
        <v>359</v>
      </c>
      <c r="U36" s="309" t="s">
        <v>376</v>
      </c>
      <c r="V36" s="228"/>
      <c r="W36" s="256">
        <v>22654963</v>
      </c>
      <c r="X36" s="314">
        <f>22654963-500000</f>
        <v>22154963</v>
      </c>
      <c r="Y36" s="305">
        <f t="shared" si="1"/>
        <v>0.9779297807725398</v>
      </c>
      <c r="Z36" s="50" t="s">
        <v>420</v>
      </c>
      <c r="AA36" s="50" t="s">
        <v>419</v>
      </c>
      <c r="AB36" s="164" t="s">
        <v>550</v>
      </c>
      <c r="AC36" s="278"/>
    </row>
    <row r="37" spans="1:29" s="27" customFormat="1" ht="78" customHeight="1">
      <c r="A37" s="240"/>
      <c r="B37" s="257"/>
      <c r="C37" s="226"/>
      <c r="D37" s="226"/>
      <c r="E37" s="227"/>
      <c r="F37" s="227"/>
      <c r="G37" s="226"/>
      <c r="H37" s="226"/>
      <c r="I37" s="226"/>
      <c r="J37" s="226"/>
      <c r="K37" s="229"/>
      <c r="L37" s="277"/>
      <c r="M37" s="228"/>
      <c r="N37" s="228"/>
      <c r="O37" s="35" t="s">
        <v>270</v>
      </c>
      <c r="P37" s="29" t="s">
        <v>205</v>
      </c>
      <c r="Q37" s="29">
        <v>1</v>
      </c>
      <c r="R37" s="29">
        <v>1</v>
      </c>
      <c r="S37" s="91">
        <f t="shared" si="0"/>
        <v>1</v>
      </c>
      <c r="T37" s="308"/>
      <c r="U37" s="309"/>
      <c r="V37" s="228"/>
      <c r="W37" s="256"/>
      <c r="X37" s="315"/>
      <c r="Y37" s="306"/>
      <c r="Z37" s="50" t="s">
        <v>420</v>
      </c>
      <c r="AA37" s="50" t="s">
        <v>419</v>
      </c>
      <c r="AB37" s="148" t="s">
        <v>422</v>
      </c>
      <c r="AC37" s="278"/>
    </row>
    <row r="38" spans="1:29" s="27" customFormat="1" ht="54.75" customHeight="1">
      <c r="A38" s="52" t="s">
        <v>33</v>
      </c>
      <c r="B38" s="54" t="s">
        <v>34</v>
      </c>
      <c r="C38" s="20" t="s">
        <v>35</v>
      </c>
      <c r="D38" s="21" t="s">
        <v>39</v>
      </c>
      <c r="E38" s="22">
        <v>1</v>
      </c>
      <c r="F38" s="22">
        <v>1</v>
      </c>
      <c r="G38" s="43" t="s">
        <v>54</v>
      </c>
      <c r="H38" s="43" t="s">
        <v>57</v>
      </c>
      <c r="I38" s="43" t="s">
        <v>151</v>
      </c>
      <c r="J38" s="22" t="s">
        <v>38</v>
      </c>
      <c r="K38" s="23">
        <v>0.8</v>
      </c>
      <c r="L38" s="277"/>
      <c r="M38" s="228"/>
      <c r="N38" s="228"/>
      <c r="O38" s="43" t="s">
        <v>314</v>
      </c>
      <c r="P38" s="29" t="s">
        <v>129</v>
      </c>
      <c r="Q38" s="29">
        <v>2</v>
      </c>
      <c r="R38" s="29">
        <v>2</v>
      </c>
      <c r="S38" s="91">
        <f t="shared" si="0"/>
        <v>1</v>
      </c>
      <c r="T38" s="92" t="s">
        <v>57</v>
      </c>
      <c r="U38" s="82" t="s">
        <v>379</v>
      </c>
      <c r="V38" s="228"/>
      <c r="W38" s="50">
        <f>36200000-10554963-5000000</f>
        <v>20645037</v>
      </c>
      <c r="X38" s="131">
        <v>19422950</v>
      </c>
      <c r="Y38" s="135">
        <f>X38/W38</f>
        <v>0.940804804563925</v>
      </c>
      <c r="Z38" s="50" t="s">
        <v>420</v>
      </c>
      <c r="AA38" s="50" t="s">
        <v>419</v>
      </c>
      <c r="AB38" s="148" t="s">
        <v>423</v>
      </c>
      <c r="AC38" s="278"/>
    </row>
    <row r="39" spans="1:29" s="27" customFormat="1" ht="54.75" customHeight="1">
      <c r="A39" s="52" t="s">
        <v>33</v>
      </c>
      <c r="B39" s="54" t="s">
        <v>34</v>
      </c>
      <c r="C39" s="20" t="s">
        <v>42</v>
      </c>
      <c r="D39" s="25" t="s">
        <v>152</v>
      </c>
      <c r="E39" s="22">
        <v>1</v>
      </c>
      <c r="F39" s="22">
        <v>1</v>
      </c>
      <c r="G39" s="43" t="s">
        <v>54</v>
      </c>
      <c r="H39" s="43" t="s">
        <v>153</v>
      </c>
      <c r="I39" s="43" t="s">
        <v>58</v>
      </c>
      <c r="J39" s="22" t="s">
        <v>38</v>
      </c>
      <c r="K39" s="23">
        <v>1</v>
      </c>
      <c r="L39" s="277"/>
      <c r="M39" s="228"/>
      <c r="N39" s="228"/>
      <c r="O39" s="35" t="s">
        <v>313</v>
      </c>
      <c r="P39" s="29" t="s">
        <v>129</v>
      </c>
      <c r="Q39" s="30">
        <v>1</v>
      </c>
      <c r="R39" s="30">
        <v>1</v>
      </c>
      <c r="S39" s="91">
        <f t="shared" si="0"/>
        <v>1</v>
      </c>
      <c r="T39" s="126" t="s">
        <v>73</v>
      </c>
      <c r="U39" s="59" t="s">
        <v>377</v>
      </c>
      <c r="V39" s="228"/>
      <c r="W39" s="50">
        <v>10000000</v>
      </c>
      <c r="X39" s="131">
        <f>9000000+499211.5</f>
        <v>9499211.5</v>
      </c>
      <c r="Y39" s="135">
        <f>X39/W39</f>
        <v>0.94992115</v>
      </c>
      <c r="Z39" s="50" t="s">
        <v>420</v>
      </c>
      <c r="AA39" s="50" t="s">
        <v>419</v>
      </c>
      <c r="AB39" s="148" t="s">
        <v>424</v>
      </c>
      <c r="AC39" s="278"/>
    </row>
    <row r="40" spans="1:29" s="27" customFormat="1" ht="64.5" customHeight="1">
      <c r="A40" s="238" t="s">
        <v>33</v>
      </c>
      <c r="B40" s="241" t="s">
        <v>34</v>
      </c>
      <c r="C40" s="226" t="s">
        <v>42</v>
      </c>
      <c r="D40" s="226" t="s">
        <v>152</v>
      </c>
      <c r="E40" s="227">
        <v>1</v>
      </c>
      <c r="F40" s="227">
        <v>1</v>
      </c>
      <c r="G40" s="223" t="s">
        <v>54</v>
      </c>
      <c r="H40" s="223" t="s">
        <v>65</v>
      </c>
      <c r="I40" s="223" t="s">
        <v>66</v>
      </c>
      <c r="J40" s="227">
        <v>0.3</v>
      </c>
      <c r="K40" s="258">
        <v>0.8</v>
      </c>
      <c r="L40" s="276" t="s">
        <v>338</v>
      </c>
      <c r="M40" s="228" t="s">
        <v>133</v>
      </c>
      <c r="N40" s="228" t="s">
        <v>142</v>
      </c>
      <c r="O40" s="35" t="s">
        <v>321</v>
      </c>
      <c r="P40" s="29" t="s">
        <v>111</v>
      </c>
      <c r="Q40" s="29">
        <v>20</v>
      </c>
      <c r="R40" s="29">
        <v>20</v>
      </c>
      <c r="S40" s="91">
        <f t="shared" si="0"/>
        <v>1</v>
      </c>
      <c r="T40" s="234" t="s">
        <v>65</v>
      </c>
      <c r="U40" s="246" t="s">
        <v>381</v>
      </c>
      <c r="V40" s="228" t="s">
        <v>440</v>
      </c>
      <c r="W40" s="256">
        <v>2000000</v>
      </c>
      <c r="X40" s="314">
        <v>2000000</v>
      </c>
      <c r="Y40" s="305">
        <f>X40/W40</f>
        <v>1</v>
      </c>
      <c r="Z40" s="50" t="s">
        <v>420</v>
      </c>
      <c r="AA40" s="50" t="s">
        <v>419</v>
      </c>
      <c r="AB40" s="148" t="s">
        <v>510</v>
      </c>
      <c r="AC40" s="278" t="s">
        <v>124</v>
      </c>
    </row>
    <row r="41" spans="1:29" s="27" customFormat="1" ht="39" customHeight="1">
      <c r="A41" s="239"/>
      <c r="B41" s="241"/>
      <c r="C41" s="226"/>
      <c r="D41" s="226"/>
      <c r="E41" s="227"/>
      <c r="F41" s="227"/>
      <c r="G41" s="223"/>
      <c r="H41" s="223"/>
      <c r="I41" s="223"/>
      <c r="J41" s="227"/>
      <c r="K41" s="258"/>
      <c r="L41" s="276"/>
      <c r="M41" s="228"/>
      <c r="N41" s="228"/>
      <c r="O41" s="35" t="s">
        <v>320</v>
      </c>
      <c r="P41" s="29" t="s">
        <v>214</v>
      </c>
      <c r="Q41" s="90">
        <v>2</v>
      </c>
      <c r="R41" s="93">
        <v>2</v>
      </c>
      <c r="S41" s="91">
        <f t="shared" si="0"/>
        <v>1</v>
      </c>
      <c r="T41" s="235"/>
      <c r="U41" s="249"/>
      <c r="V41" s="228"/>
      <c r="W41" s="256"/>
      <c r="X41" s="316"/>
      <c r="Y41" s="307"/>
      <c r="Z41" s="50" t="s">
        <v>420</v>
      </c>
      <c r="AA41" s="50" t="s">
        <v>419</v>
      </c>
      <c r="AB41" s="148" t="s">
        <v>465</v>
      </c>
      <c r="AC41" s="278"/>
    </row>
    <row r="42" spans="1:29" s="27" customFormat="1" ht="39" customHeight="1">
      <c r="A42" s="239"/>
      <c r="B42" s="241"/>
      <c r="C42" s="226"/>
      <c r="D42" s="226"/>
      <c r="E42" s="227"/>
      <c r="F42" s="227"/>
      <c r="G42" s="223"/>
      <c r="H42" s="223"/>
      <c r="I42" s="223"/>
      <c r="J42" s="227"/>
      <c r="K42" s="258"/>
      <c r="L42" s="276"/>
      <c r="M42" s="228"/>
      <c r="N42" s="228"/>
      <c r="O42" s="35" t="s">
        <v>196</v>
      </c>
      <c r="P42" s="29" t="s">
        <v>271</v>
      </c>
      <c r="Q42" s="29">
        <v>3</v>
      </c>
      <c r="R42" s="29">
        <v>3</v>
      </c>
      <c r="S42" s="91">
        <f t="shared" si="0"/>
        <v>1</v>
      </c>
      <c r="T42" s="235"/>
      <c r="U42" s="249"/>
      <c r="V42" s="228"/>
      <c r="W42" s="256"/>
      <c r="X42" s="316"/>
      <c r="Y42" s="307"/>
      <c r="Z42" s="50" t="s">
        <v>420</v>
      </c>
      <c r="AA42" s="50" t="s">
        <v>419</v>
      </c>
      <c r="AB42" s="148" t="s">
        <v>466</v>
      </c>
      <c r="AC42" s="278"/>
    </row>
    <row r="43" spans="1:29" s="27" customFormat="1" ht="39" customHeight="1">
      <c r="A43" s="239"/>
      <c r="B43" s="241"/>
      <c r="C43" s="226"/>
      <c r="D43" s="226"/>
      <c r="E43" s="227"/>
      <c r="F43" s="227"/>
      <c r="G43" s="223"/>
      <c r="H43" s="223"/>
      <c r="I43" s="223"/>
      <c r="J43" s="227"/>
      <c r="K43" s="258"/>
      <c r="L43" s="276"/>
      <c r="M43" s="228"/>
      <c r="N43" s="228"/>
      <c r="O43" s="35" t="s">
        <v>239</v>
      </c>
      <c r="P43" s="29" t="s">
        <v>272</v>
      </c>
      <c r="Q43" s="29">
        <v>650</v>
      </c>
      <c r="R43" s="29">
        <v>650</v>
      </c>
      <c r="S43" s="91">
        <f t="shared" si="0"/>
        <v>1</v>
      </c>
      <c r="T43" s="235"/>
      <c r="U43" s="249"/>
      <c r="V43" s="228"/>
      <c r="W43" s="256"/>
      <c r="X43" s="316"/>
      <c r="Y43" s="307"/>
      <c r="Z43" s="140" t="s">
        <v>467</v>
      </c>
      <c r="AA43" s="50" t="s">
        <v>419</v>
      </c>
      <c r="AB43" s="148" t="s">
        <v>511</v>
      </c>
      <c r="AC43" s="278"/>
    </row>
    <row r="44" spans="1:29" s="27" customFormat="1" ht="39" customHeight="1">
      <c r="A44" s="239"/>
      <c r="B44" s="241"/>
      <c r="C44" s="226"/>
      <c r="D44" s="226"/>
      <c r="E44" s="227"/>
      <c r="F44" s="227"/>
      <c r="G44" s="223"/>
      <c r="H44" s="223"/>
      <c r="I44" s="223"/>
      <c r="J44" s="227"/>
      <c r="K44" s="258"/>
      <c r="L44" s="276"/>
      <c r="M44" s="228"/>
      <c r="N44" s="228"/>
      <c r="O44" s="35" t="s">
        <v>246</v>
      </c>
      <c r="P44" s="29" t="s">
        <v>273</v>
      </c>
      <c r="Q44" s="29">
        <v>2</v>
      </c>
      <c r="R44" s="29">
        <v>2</v>
      </c>
      <c r="S44" s="91">
        <f t="shared" si="0"/>
        <v>1</v>
      </c>
      <c r="T44" s="235"/>
      <c r="U44" s="249"/>
      <c r="V44" s="228"/>
      <c r="W44" s="256"/>
      <c r="X44" s="316"/>
      <c r="Y44" s="307"/>
      <c r="Z44" s="50" t="s">
        <v>420</v>
      </c>
      <c r="AA44" s="50" t="s">
        <v>419</v>
      </c>
      <c r="AB44" s="148" t="s">
        <v>468</v>
      </c>
      <c r="AC44" s="278"/>
    </row>
    <row r="45" spans="1:29" s="27" customFormat="1" ht="39" customHeight="1">
      <c r="A45" s="239"/>
      <c r="B45" s="241"/>
      <c r="C45" s="226"/>
      <c r="D45" s="226"/>
      <c r="E45" s="227"/>
      <c r="F45" s="227"/>
      <c r="G45" s="223"/>
      <c r="H45" s="223"/>
      <c r="I45" s="223"/>
      <c r="J45" s="227"/>
      <c r="K45" s="258"/>
      <c r="L45" s="276"/>
      <c r="M45" s="228"/>
      <c r="N45" s="228"/>
      <c r="O45" s="35" t="s">
        <v>247</v>
      </c>
      <c r="P45" s="29" t="s">
        <v>274</v>
      </c>
      <c r="Q45" s="29">
        <v>2</v>
      </c>
      <c r="R45" s="29">
        <v>2</v>
      </c>
      <c r="S45" s="91">
        <f t="shared" si="0"/>
        <v>1</v>
      </c>
      <c r="T45" s="235"/>
      <c r="U45" s="249"/>
      <c r="V45" s="228"/>
      <c r="W45" s="256"/>
      <c r="X45" s="316"/>
      <c r="Y45" s="307"/>
      <c r="Z45" s="50" t="s">
        <v>420</v>
      </c>
      <c r="AA45" s="50" t="s">
        <v>419</v>
      </c>
      <c r="AB45" s="148" t="s">
        <v>469</v>
      </c>
      <c r="AC45" s="278"/>
    </row>
    <row r="46" spans="1:29" s="27" customFormat="1" ht="39" customHeight="1">
      <c r="A46" s="239"/>
      <c r="B46" s="241"/>
      <c r="C46" s="226"/>
      <c r="D46" s="226"/>
      <c r="E46" s="227"/>
      <c r="F46" s="227"/>
      <c r="G46" s="223"/>
      <c r="H46" s="223"/>
      <c r="I46" s="223"/>
      <c r="J46" s="227"/>
      <c r="K46" s="258"/>
      <c r="L46" s="276"/>
      <c r="M46" s="228"/>
      <c r="N46" s="228"/>
      <c r="O46" s="35" t="s">
        <v>197</v>
      </c>
      <c r="P46" s="29" t="s">
        <v>275</v>
      </c>
      <c r="Q46" s="29">
        <v>1100</v>
      </c>
      <c r="R46" s="29">
        <v>1100</v>
      </c>
      <c r="S46" s="91">
        <f t="shared" si="0"/>
        <v>1</v>
      </c>
      <c r="T46" s="235"/>
      <c r="U46" s="249"/>
      <c r="V46" s="228"/>
      <c r="W46" s="256"/>
      <c r="X46" s="316"/>
      <c r="Y46" s="307"/>
      <c r="Z46" s="140">
        <v>1100</v>
      </c>
      <c r="AA46" s="50" t="s">
        <v>419</v>
      </c>
      <c r="AB46" s="148" t="s">
        <v>512</v>
      </c>
      <c r="AC46" s="278"/>
    </row>
    <row r="47" spans="1:29" s="27" customFormat="1" ht="47.25" customHeight="1">
      <c r="A47" s="239"/>
      <c r="B47" s="241"/>
      <c r="C47" s="226"/>
      <c r="D47" s="226"/>
      <c r="E47" s="227"/>
      <c r="F47" s="227"/>
      <c r="G47" s="223"/>
      <c r="H47" s="223"/>
      <c r="I47" s="223"/>
      <c r="J47" s="227"/>
      <c r="K47" s="258"/>
      <c r="L47" s="276"/>
      <c r="M47" s="228"/>
      <c r="N47" s="228"/>
      <c r="O47" s="35" t="s">
        <v>248</v>
      </c>
      <c r="P47" s="29" t="s">
        <v>276</v>
      </c>
      <c r="Q47" s="29">
        <v>2</v>
      </c>
      <c r="R47" s="29">
        <v>2</v>
      </c>
      <c r="S47" s="91">
        <f t="shared" si="0"/>
        <v>1</v>
      </c>
      <c r="T47" s="235"/>
      <c r="U47" s="249"/>
      <c r="V47" s="228"/>
      <c r="W47" s="256"/>
      <c r="X47" s="316"/>
      <c r="Y47" s="307"/>
      <c r="Z47" s="50" t="s">
        <v>420</v>
      </c>
      <c r="AA47" s="50" t="s">
        <v>419</v>
      </c>
      <c r="AB47" s="148" t="s">
        <v>470</v>
      </c>
      <c r="AC47" s="278"/>
    </row>
    <row r="48" spans="1:29" s="27" customFormat="1" ht="39" customHeight="1">
      <c r="A48" s="239"/>
      <c r="B48" s="241"/>
      <c r="C48" s="226"/>
      <c r="D48" s="226"/>
      <c r="E48" s="227"/>
      <c r="F48" s="227"/>
      <c r="G48" s="223"/>
      <c r="H48" s="223"/>
      <c r="I48" s="223"/>
      <c r="J48" s="227"/>
      <c r="K48" s="258"/>
      <c r="L48" s="276"/>
      <c r="M48" s="228"/>
      <c r="N48" s="228"/>
      <c r="O48" s="35" t="s">
        <v>198</v>
      </c>
      <c r="P48" s="29" t="s">
        <v>199</v>
      </c>
      <c r="Q48" s="30">
        <v>1</v>
      </c>
      <c r="R48" s="30">
        <v>1</v>
      </c>
      <c r="S48" s="170">
        <v>1</v>
      </c>
      <c r="T48" s="235"/>
      <c r="U48" s="249"/>
      <c r="V48" s="228"/>
      <c r="W48" s="256"/>
      <c r="X48" s="316"/>
      <c r="Y48" s="307"/>
      <c r="Z48" s="50" t="s">
        <v>420</v>
      </c>
      <c r="AA48" s="50" t="s">
        <v>419</v>
      </c>
      <c r="AB48" s="148" t="s">
        <v>471</v>
      </c>
      <c r="AC48" s="278"/>
    </row>
    <row r="49" spans="1:29" s="27" customFormat="1" ht="48" customHeight="1">
      <c r="A49" s="239"/>
      <c r="B49" s="241"/>
      <c r="C49" s="226"/>
      <c r="D49" s="226"/>
      <c r="E49" s="227"/>
      <c r="F49" s="227"/>
      <c r="G49" s="223"/>
      <c r="H49" s="223"/>
      <c r="I49" s="223"/>
      <c r="J49" s="227"/>
      <c r="K49" s="258"/>
      <c r="L49" s="276"/>
      <c r="M49" s="228"/>
      <c r="N49" s="228"/>
      <c r="O49" s="35" t="s">
        <v>349</v>
      </c>
      <c r="P49" s="29" t="s">
        <v>277</v>
      </c>
      <c r="Q49" s="29">
        <v>6</v>
      </c>
      <c r="R49" s="29">
        <v>6</v>
      </c>
      <c r="S49" s="91">
        <f t="shared" si="0"/>
        <v>1</v>
      </c>
      <c r="T49" s="235"/>
      <c r="U49" s="249"/>
      <c r="V49" s="228"/>
      <c r="W49" s="256"/>
      <c r="X49" s="316"/>
      <c r="Y49" s="307"/>
      <c r="Z49" s="50" t="s">
        <v>420</v>
      </c>
      <c r="AA49" s="50" t="s">
        <v>419</v>
      </c>
      <c r="AB49" s="148" t="s">
        <v>472</v>
      </c>
      <c r="AC49" s="278"/>
    </row>
    <row r="50" spans="1:29" s="27" customFormat="1" ht="48" customHeight="1">
      <c r="A50" s="239"/>
      <c r="B50" s="241"/>
      <c r="C50" s="226"/>
      <c r="D50" s="226"/>
      <c r="E50" s="227"/>
      <c r="F50" s="227"/>
      <c r="G50" s="223"/>
      <c r="H50" s="223"/>
      <c r="I50" s="223"/>
      <c r="J50" s="227"/>
      <c r="K50" s="258"/>
      <c r="L50" s="276"/>
      <c r="M50" s="228"/>
      <c r="N50" s="228"/>
      <c r="O50" s="35" t="s">
        <v>200</v>
      </c>
      <c r="P50" s="29" t="s">
        <v>278</v>
      </c>
      <c r="Q50" s="29">
        <v>4</v>
      </c>
      <c r="R50" s="29">
        <v>4</v>
      </c>
      <c r="S50" s="91">
        <f t="shared" si="0"/>
        <v>1</v>
      </c>
      <c r="T50" s="235"/>
      <c r="U50" s="249"/>
      <c r="V50" s="228"/>
      <c r="W50" s="256"/>
      <c r="X50" s="316"/>
      <c r="Y50" s="307"/>
      <c r="Z50" s="50" t="s">
        <v>420</v>
      </c>
      <c r="AA50" s="50" t="s">
        <v>419</v>
      </c>
      <c r="AB50" s="148" t="s">
        <v>473</v>
      </c>
      <c r="AC50" s="278"/>
    </row>
    <row r="51" spans="1:29" s="27" customFormat="1" ht="48" customHeight="1">
      <c r="A51" s="239"/>
      <c r="B51" s="241"/>
      <c r="C51" s="226"/>
      <c r="D51" s="226"/>
      <c r="E51" s="227"/>
      <c r="F51" s="227"/>
      <c r="G51" s="223"/>
      <c r="H51" s="223"/>
      <c r="I51" s="223"/>
      <c r="J51" s="227"/>
      <c r="K51" s="258"/>
      <c r="L51" s="276"/>
      <c r="M51" s="228"/>
      <c r="N51" s="228"/>
      <c r="O51" s="35" t="s">
        <v>201</v>
      </c>
      <c r="P51" s="29" t="s">
        <v>279</v>
      </c>
      <c r="Q51" s="29">
        <v>2000</v>
      </c>
      <c r="R51" s="29">
        <v>2000</v>
      </c>
      <c r="S51" s="91">
        <f t="shared" si="0"/>
        <v>1</v>
      </c>
      <c r="T51" s="235"/>
      <c r="U51" s="249"/>
      <c r="V51" s="228"/>
      <c r="W51" s="256"/>
      <c r="X51" s="316"/>
      <c r="Y51" s="307"/>
      <c r="Z51" s="130">
        <v>2000</v>
      </c>
      <c r="AA51" s="50" t="s">
        <v>419</v>
      </c>
      <c r="AB51" s="148" t="s">
        <v>513</v>
      </c>
      <c r="AC51" s="278"/>
    </row>
    <row r="52" spans="1:29" s="27" customFormat="1" ht="48" customHeight="1">
      <c r="A52" s="239"/>
      <c r="B52" s="241"/>
      <c r="C52" s="226"/>
      <c r="D52" s="226"/>
      <c r="E52" s="227"/>
      <c r="F52" s="227"/>
      <c r="G52" s="223"/>
      <c r="H52" s="223"/>
      <c r="I52" s="223"/>
      <c r="J52" s="227"/>
      <c r="K52" s="258"/>
      <c r="L52" s="276"/>
      <c r="M52" s="228"/>
      <c r="N52" s="228"/>
      <c r="O52" s="35" t="s">
        <v>282</v>
      </c>
      <c r="P52" s="51" t="s">
        <v>284</v>
      </c>
      <c r="Q52" s="29">
        <v>2</v>
      </c>
      <c r="R52" s="29">
        <v>2</v>
      </c>
      <c r="S52" s="91">
        <f t="shared" si="0"/>
        <v>1</v>
      </c>
      <c r="T52" s="235"/>
      <c r="U52" s="249"/>
      <c r="V52" s="228"/>
      <c r="W52" s="256"/>
      <c r="X52" s="316"/>
      <c r="Y52" s="307"/>
      <c r="Z52" s="50" t="s">
        <v>420</v>
      </c>
      <c r="AA52" s="50" t="s">
        <v>419</v>
      </c>
      <c r="AB52" s="148" t="s">
        <v>474</v>
      </c>
      <c r="AC52" s="278"/>
    </row>
    <row r="53" spans="1:29" s="27" customFormat="1" ht="48" customHeight="1">
      <c r="A53" s="240"/>
      <c r="B53" s="241"/>
      <c r="C53" s="226"/>
      <c r="D53" s="226"/>
      <c r="E53" s="227"/>
      <c r="F53" s="227"/>
      <c r="G53" s="223"/>
      <c r="H53" s="223"/>
      <c r="I53" s="223"/>
      <c r="J53" s="227"/>
      <c r="K53" s="258"/>
      <c r="L53" s="276"/>
      <c r="M53" s="228"/>
      <c r="N53" s="228"/>
      <c r="O53" s="35" t="s">
        <v>283</v>
      </c>
      <c r="P53" s="51" t="s">
        <v>285</v>
      </c>
      <c r="Q53" s="29">
        <v>1</v>
      </c>
      <c r="R53" s="29">
        <v>1</v>
      </c>
      <c r="S53" s="91">
        <f t="shared" si="0"/>
        <v>1</v>
      </c>
      <c r="T53" s="235"/>
      <c r="U53" s="249"/>
      <c r="V53" s="228"/>
      <c r="W53" s="256"/>
      <c r="X53" s="315"/>
      <c r="Y53" s="306"/>
      <c r="Z53" s="50" t="s">
        <v>420</v>
      </c>
      <c r="AA53" s="50" t="s">
        <v>419</v>
      </c>
      <c r="AB53" s="161" t="s">
        <v>475</v>
      </c>
      <c r="AC53" s="278"/>
    </row>
    <row r="54" spans="1:29" s="27" customFormat="1" ht="78" customHeight="1">
      <c r="A54" s="52" t="s">
        <v>33</v>
      </c>
      <c r="B54" s="54" t="s">
        <v>34</v>
      </c>
      <c r="C54" s="20" t="s">
        <v>42</v>
      </c>
      <c r="D54" s="25" t="s">
        <v>152</v>
      </c>
      <c r="E54" s="22">
        <v>1</v>
      </c>
      <c r="F54" s="22">
        <v>1</v>
      </c>
      <c r="G54" s="43" t="s">
        <v>54</v>
      </c>
      <c r="H54" s="43" t="s">
        <v>61</v>
      </c>
      <c r="I54" s="43" t="s">
        <v>62</v>
      </c>
      <c r="J54" s="20">
        <v>0</v>
      </c>
      <c r="K54" s="26">
        <v>3</v>
      </c>
      <c r="L54" s="276"/>
      <c r="M54" s="228"/>
      <c r="N54" s="228"/>
      <c r="O54" s="35" t="s">
        <v>179</v>
      </c>
      <c r="P54" s="29" t="s">
        <v>269</v>
      </c>
      <c r="Q54" s="30">
        <v>0.6</v>
      </c>
      <c r="R54" s="30">
        <v>0.6</v>
      </c>
      <c r="S54" s="160">
        <v>1</v>
      </c>
      <c r="T54" s="94" t="s">
        <v>61</v>
      </c>
      <c r="U54" s="84" t="s">
        <v>381</v>
      </c>
      <c r="V54" s="228"/>
      <c r="W54" s="50">
        <v>2000000</v>
      </c>
      <c r="X54" s="138">
        <v>2000000</v>
      </c>
      <c r="Y54" s="113">
        <f>X54/W54</f>
        <v>1</v>
      </c>
      <c r="Z54" s="50" t="s">
        <v>420</v>
      </c>
      <c r="AA54" s="50" t="s">
        <v>419</v>
      </c>
      <c r="AB54" s="161" t="s">
        <v>477</v>
      </c>
      <c r="AC54" s="278"/>
    </row>
    <row r="55" spans="1:29" s="27" customFormat="1" ht="54" customHeight="1">
      <c r="A55" s="52" t="s">
        <v>33</v>
      </c>
      <c r="B55" s="54" t="s">
        <v>34</v>
      </c>
      <c r="C55" s="20" t="s">
        <v>42</v>
      </c>
      <c r="D55" s="25" t="s">
        <v>152</v>
      </c>
      <c r="E55" s="22">
        <v>0.8</v>
      </c>
      <c r="F55" s="22">
        <v>0.2</v>
      </c>
      <c r="G55" s="43" t="s">
        <v>72</v>
      </c>
      <c r="H55" s="43" t="s">
        <v>73</v>
      </c>
      <c r="I55" s="226" t="s">
        <v>147</v>
      </c>
      <c r="J55" s="226">
        <v>3</v>
      </c>
      <c r="K55" s="229">
        <v>17</v>
      </c>
      <c r="L55" s="276"/>
      <c r="M55" s="228"/>
      <c r="N55" s="228"/>
      <c r="O55" s="35" t="s">
        <v>180</v>
      </c>
      <c r="P55" s="29" t="s">
        <v>269</v>
      </c>
      <c r="Q55" s="30">
        <v>0.6</v>
      </c>
      <c r="R55" s="30">
        <v>0.6</v>
      </c>
      <c r="S55" s="160">
        <v>1</v>
      </c>
      <c r="T55" s="124" t="s">
        <v>359</v>
      </c>
      <c r="U55" s="85" t="s">
        <v>380</v>
      </c>
      <c r="V55" s="228"/>
      <c r="W55" s="50">
        <v>150000000</v>
      </c>
      <c r="X55" s="138">
        <v>134844666</v>
      </c>
      <c r="Y55" s="113">
        <f>X55/W55</f>
        <v>0.89896444</v>
      </c>
      <c r="Z55" s="50" t="s">
        <v>420</v>
      </c>
      <c r="AA55" s="50" t="s">
        <v>419</v>
      </c>
      <c r="AB55" s="161" t="s">
        <v>478</v>
      </c>
      <c r="AC55" s="278"/>
    </row>
    <row r="56" spans="1:29" s="27" customFormat="1" ht="54" customHeight="1">
      <c r="A56" s="52" t="s">
        <v>33</v>
      </c>
      <c r="B56" s="54" t="s">
        <v>34</v>
      </c>
      <c r="C56" s="20" t="s">
        <v>42</v>
      </c>
      <c r="D56" s="25" t="s">
        <v>152</v>
      </c>
      <c r="E56" s="22">
        <v>0.8</v>
      </c>
      <c r="F56" s="22">
        <v>0.2</v>
      </c>
      <c r="G56" s="43" t="s">
        <v>72</v>
      </c>
      <c r="H56" s="43" t="s">
        <v>73</v>
      </c>
      <c r="I56" s="226"/>
      <c r="J56" s="226"/>
      <c r="K56" s="229"/>
      <c r="L56" s="276"/>
      <c r="M56" s="228"/>
      <c r="N56" s="228"/>
      <c r="O56" s="35" t="s">
        <v>280</v>
      </c>
      <c r="P56" s="29" t="s">
        <v>205</v>
      </c>
      <c r="Q56" s="29">
        <v>1</v>
      </c>
      <c r="R56" s="29">
        <v>1</v>
      </c>
      <c r="S56" s="91">
        <f t="shared" si="0"/>
        <v>1</v>
      </c>
      <c r="T56" s="124" t="s">
        <v>359</v>
      </c>
      <c r="U56" s="85" t="s">
        <v>380</v>
      </c>
      <c r="V56" s="228"/>
      <c r="W56" s="50">
        <f>500000+568000+500000+4387334</f>
        <v>5955334</v>
      </c>
      <c r="X56" s="138">
        <v>5955334</v>
      </c>
      <c r="Y56" s="113">
        <f>X56/W56</f>
        <v>1</v>
      </c>
      <c r="Z56" s="50" t="s">
        <v>420</v>
      </c>
      <c r="AA56" s="50" t="s">
        <v>419</v>
      </c>
      <c r="AB56" s="161" t="s">
        <v>476</v>
      </c>
      <c r="AC56" s="278"/>
    </row>
    <row r="57" spans="1:29" s="27" customFormat="1" ht="66.75" customHeight="1">
      <c r="A57" s="52" t="s">
        <v>33</v>
      </c>
      <c r="B57" s="54" t="s">
        <v>34</v>
      </c>
      <c r="C57" s="20" t="s">
        <v>42</v>
      </c>
      <c r="D57" s="25" t="s">
        <v>152</v>
      </c>
      <c r="E57" s="22">
        <v>0.8</v>
      </c>
      <c r="F57" s="22">
        <v>0.2</v>
      </c>
      <c r="G57" s="43" t="s">
        <v>72</v>
      </c>
      <c r="H57" s="43" t="s">
        <v>73</v>
      </c>
      <c r="I57" s="226"/>
      <c r="J57" s="226"/>
      <c r="K57" s="229"/>
      <c r="L57" s="276"/>
      <c r="M57" s="228"/>
      <c r="N57" s="228"/>
      <c r="O57" s="35" t="s">
        <v>281</v>
      </c>
      <c r="P57" s="29" t="s">
        <v>286</v>
      </c>
      <c r="Q57" s="29">
        <v>1</v>
      </c>
      <c r="R57" s="29">
        <v>1</v>
      </c>
      <c r="S57" s="91">
        <f t="shared" si="0"/>
        <v>1</v>
      </c>
      <c r="T57" s="124" t="s">
        <v>359</v>
      </c>
      <c r="U57" s="85" t="s">
        <v>441</v>
      </c>
      <c r="V57" s="228"/>
      <c r="W57" s="50">
        <v>95000000</v>
      </c>
      <c r="X57" s="138">
        <f>77600000+12346663</f>
        <v>89946663</v>
      </c>
      <c r="Y57" s="113">
        <f>X57/W57</f>
        <v>0.9468069789473684</v>
      </c>
      <c r="Z57" s="50" t="s">
        <v>420</v>
      </c>
      <c r="AA57" s="50" t="s">
        <v>419</v>
      </c>
      <c r="AB57" s="161" t="s">
        <v>479</v>
      </c>
      <c r="AC57" s="278"/>
    </row>
    <row r="58" spans="1:29" s="27" customFormat="1" ht="59.25" customHeight="1">
      <c r="A58" s="238" t="s">
        <v>33</v>
      </c>
      <c r="B58" s="241" t="s">
        <v>34</v>
      </c>
      <c r="C58" s="226" t="s">
        <v>42</v>
      </c>
      <c r="D58" s="226" t="s">
        <v>152</v>
      </c>
      <c r="E58" s="227">
        <v>1</v>
      </c>
      <c r="F58" s="227">
        <v>1</v>
      </c>
      <c r="G58" s="223" t="s">
        <v>54</v>
      </c>
      <c r="H58" s="223" t="s">
        <v>67</v>
      </c>
      <c r="I58" s="223" t="s">
        <v>68</v>
      </c>
      <c r="J58" s="226">
        <v>4</v>
      </c>
      <c r="K58" s="229">
        <v>4</v>
      </c>
      <c r="L58" s="277">
        <v>2020630010020</v>
      </c>
      <c r="M58" s="228" t="s">
        <v>116</v>
      </c>
      <c r="N58" s="228" t="s">
        <v>126</v>
      </c>
      <c r="O58" s="35" t="s">
        <v>202</v>
      </c>
      <c r="P58" s="29" t="s">
        <v>113</v>
      </c>
      <c r="Q58" s="29">
        <v>1</v>
      </c>
      <c r="R58" s="29">
        <v>1</v>
      </c>
      <c r="S58" s="91">
        <f t="shared" si="0"/>
        <v>1</v>
      </c>
      <c r="T58" s="276" t="s">
        <v>67</v>
      </c>
      <c r="U58" s="228" t="s">
        <v>382</v>
      </c>
      <c r="V58" s="228" t="s">
        <v>339</v>
      </c>
      <c r="W58" s="256">
        <v>370000000</v>
      </c>
      <c r="X58" s="314">
        <v>370000000</v>
      </c>
      <c r="Y58" s="305">
        <f>X58/W58</f>
        <v>1</v>
      </c>
      <c r="Z58" s="50" t="s">
        <v>420</v>
      </c>
      <c r="AA58" s="50" t="s">
        <v>419</v>
      </c>
      <c r="AB58" s="108" t="s">
        <v>425</v>
      </c>
      <c r="AC58" s="278" t="s">
        <v>124</v>
      </c>
    </row>
    <row r="59" spans="1:29" s="27" customFormat="1" ht="69" customHeight="1">
      <c r="A59" s="240"/>
      <c r="B59" s="241"/>
      <c r="C59" s="226"/>
      <c r="D59" s="226"/>
      <c r="E59" s="227"/>
      <c r="F59" s="227"/>
      <c r="G59" s="223"/>
      <c r="H59" s="223"/>
      <c r="I59" s="223"/>
      <c r="J59" s="226"/>
      <c r="K59" s="229"/>
      <c r="L59" s="277"/>
      <c r="M59" s="228"/>
      <c r="N59" s="228"/>
      <c r="O59" s="35" t="s">
        <v>249</v>
      </c>
      <c r="P59" s="29" t="s">
        <v>287</v>
      </c>
      <c r="Q59" s="29">
        <v>2</v>
      </c>
      <c r="R59" s="29">
        <v>2</v>
      </c>
      <c r="S59" s="91">
        <f t="shared" si="0"/>
        <v>1</v>
      </c>
      <c r="T59" s="276"/>
      <c r="U59" s="228"/>
      <c r="V59" s="228"/>
      <c r="W59" s="256"/>
      <c r="X59" s="315"/>
      <c r="Y59" s="306"/>
      <c r="Z59" s="50" t="s">
        <v>420</v>
      </c>
      <c r="AA59" s="50" t="s">
        <v>419</v>
      </c>
      <c r="AB59" s="148" t="s">
        <v>480</v>
      </c>
      <c r="AC59" s="278"/>
    </row>
    <row r="60" spans="1:29" s="27" customFormat="1" ht="60.75" customHeight="1">
      <c r="A60" s="238" t="s">
        <v>33</v>
      </c>
      <c r="B60" s="241" t="s">
        <v>34</v>
      </c>
      <c r="C60" s="226" t="s">
        <v>42</v>
      </c>
      <c r="D60" s="226" t="s">
        <v>152</v>
      </c>
      <c r="E60" s="227">
        <v>1</v>
      </c>
      <c r="F60" s="227">
        <v>1</v>
      </c>
      <c r="G60" s="223" t="s">
        <v>54</v>
      </c>
      <c r="H60" s="223" t="s">
        <v>143</v>
      </c>
      <c r="I60" s="223" t="s">
        <v>69</v>
      </c>
      <c r="J60" s="226">
        <v>4</v>
      </c>
      <c r="K60" s="229">
        <v>4</v>
      </c>
      <c r="L60" s="277">
        <v>2020630010013</v>
      </c>
      <c r="M60" s="228" t="s">
        <v>110</v>
      </c>
      <c r="N60" s="294" t="s">
        <v>144</v>
      </c>
      <c r="O60" s="35" t="s">
        <v>206</v>
      </c>
      <c r="P60" s="29" t="s">
        <v>113</v>
      </c>
      <c r="Q60" s="29">
        <v>3</v>
      </c>
      <c r="R60" s="29">
        <v>3</v>
      </c>
      <c r="S60" s="91">
        <f t="shared" si="0"/>
        <v>1</v>
      </c>
      <c r="T60" s="276" t="s">
        <v>360</v>
      </c>
      <c r="U60" s="228" t="s">
        <v>383</v>
      </c>
      <c r="V60" s="228" t="s">
        <v>340</v>
      </c>
      <c r="W60" s="256">
        <f>16000000+210000000</f>
        <v>226000000</v>
      </c>
      <c r="X60" s="314">
        <f>16000000+158750000+40922500</f>
        <v>215672500</v>
      </c>
      <c r="Y60" s="305">
        <f>X60/W60</f>
        <v>0.9543030973451327</v>
      </c>
      <c r="Z60" s="50" t="s">
        <v>420</v>
      </c>
      <c r="AA60" s="50" t="s">
        <v>419</v>
      </c>
      <c r="AB60" s="148" t="s">
        <v>426</v>
      </c>
      <c r="AC60" s="278" t="s">
        <v>124</v>
      </c>
    </row>
    <row r="61" spans="1:29" s="27" customFormat="1" ht="54.75" customHeight="1">
      <c r="A61" s="240"/>
      <c r="B61" s="241"/>
      <c r="C61" s="226"/>
      <c r="D61" s="226"/>
      <c r="E61" s="227"/>
      <c r="F61" s="227"/>
      <c r="G61" s="223"/>
      <c r="H61" s="223"/>
      <c r="I61" s="223"/>
      <c r="J61" s="226"/>
      <c r="K61" s="229"/>
      <c r="L61" s="277"/>
      <c r="M61" s="228"/>
      <c r="N61" s="294"/>
      <c r="O61" s="35" t="s">
        <v>549</v>
      </c>
      <c r="P61" s="29" t="s">
        <v>203</v>
      </c>
      <c r="Q61" s="29">
        <v>12</v>
      </c>
      <c r="R61" s="29">
        <v>12</v>
      </c>
      <c r="S61" s="91">
        <f t="shared" si="0"/>
        <v>1</v>
      </c>
      <c r="T61" s="276"/>
      <c r="U61" s="228"/>
      <c r="V61" s="228"/>
      <c r="W61" s="256"/>
      <c r="X61" s="315"/>
      <c r="Y61" s="306"/>
      <c r="Z61" s="50" t="s">
        <v>420</v>
      </c>
      <c r="AA61" s="50" t="s">
        <v>419</v>
      </c>
      <c r="AB61" s="148" t="s">
        <v>481</v>
      </c>
      <c r="AC61" s="278"/>
    </row>
    <row r="62" spans="1:29" s="1" customFormat="1" ht="66" customHeight="1">
      <c r="A62" s="238" t="s">
        <v>33</v>
      </c>
      <c r="B62" s="241" t="s">
        <v>34</v>
      </c>
      <c r="C62" s="226" t="s">
        <v>42</v>
      </c>
      <c r="D62" s="226" t="s">
        <v>152</v>
      </c>
      <c r="E62" s="226" t="s">
        <v>50</v>
      </c>
      <c r="F62" s="227">
        <v>1</v>
      </c>
      <c r="G62" s="223" t="s">
        <v>86</v>
      </c>
      <c r="H62" s="223" t="s">
        <v>103</v>
      </c>
      <c r="I62" s="223" t="s">
        <v>104</v>
      </c>
      <c r="J62" s="226">
        <v>0</v>
      </c>
      <c r="K62" s="229">
        <v>2</v>
      </c>
      <c r="L62" s="277"/>
      <c r="M62" s="228"/>
      <c r="N62" s="294"/>
      <c r="O62" s="35" t="s">
        <v>207</v>
      </c>
      <c r="P62" s="29" t="s">
        <v>269</v>
      </c>
      <c r="Q62" s="30">
        <v>0.6</v>
      </c>
      <c r="R62" s="30">
        <v>0.6</v>
      </c>
      <c r="S62" s="160">
        <v>1</v>
      </c>
      <c r="T62" s="276" t="s">
        <v>359</v>
      </c>
      <c r="U62" s="228" t="s">
        <v>387</v>
      </c>
      <c r="V62" s="228"/>
      <c r="W62" s="256">
        <v>377500</v>
      </c>
      <c r="X62" s="314">
        <v>377500</v>
      </c>
      <c r="Y62" s="305">
        <f>X62/W62</f>
        <v>1</v>
      </c>
      <c r="Z62" s="50" t="s">
        <v>420</v>
      </c>
      <c r="AA62" s="50" t="s">
        <v>419</v>
      </c>
      <c r="AB62" s="154" t="s">
        <v>482</v>
      </c>
      <c r="AC62" s="278"/>
    </row>
    <row r="63" spans="1:29" s="1" customFormat="1" ht="69" customHeight="1">
      <c r="A63" s="240"/>
      <c r="B63" s="241"/>
      <c r="C63" s="226"/>
      <c r="D63" s="226"/>
      <c r="E63" s="226"/>
      <c r="F63" s="227"/>
      <c r="G63" s="223"/>
      <c r="H63" s="223"/>
      <c r="I63" s="223"/>
      <c r="J63" s="226"/>
      <c r="K63" s="229"/>
      <c r="L63" s="277"/>
      <c r="M63" s="228"/>
      <c r="N63" s="294"/>
      <c r="O63" s="35" t="s">
        <v>204</v>
      </c>
      <c r="P63" s="29" t="s">
        <v>288</v>
      </c>
      <c r="Q63" s="30">
        <v>0.6</v>
      </c>
      <c r="R63" s="30">
        <v>0.6</v>
      </c>
      <c r="S63" s="160">
        <v>1</v>
      </c>
      <c r="T63" s="276"/>
      <c r="U63" s="228"/>
      <c r="V63" s="228"/>
      <c r="W63" s="256"/>
      <c r="X63" s="315"/>
      <c r="Y63" s="306"/>
      <c r="Z63" s="50" t="s">
        <v>420</v>
      </c>
      <c r="AA63" s="50" t="s">
        <v>419</v>
      </c>
      <c r="AB63" s="166" t="s">
        <v>483</v>
      </c>
      <c r="AC63" s="278"/>
    </row>
    <row r="64" spans="1:29" s="27" customFormat="1" ht="79.5" customHeight="1">
      <c r="A64" s="238" t="s">
        <v>33</v>
      </c>
      <c r="B64" s="241" t="s">
        <v>34</v>
      </c>
      <c r="C64" s="226" t="s">
        <v>42</v>
      </c>
      <c r="D64" s="226" t="s">
        <v>152</v>
      </c>
      <c r="E64" s="227">
        <v>1</v>
      </c>
      <c r="F64" s="227">
        <v>1</v>
      </c>
      <c r="G64" s="223" t="s">
        <v>54</v>
      </c>
      <c r="H64" s="223" t="s">
        <v>145</v>
      </c>
      <c r="I64" s="223" t="s">
        <v>146</v>
      </c>
      <c r="J64" s="226">
        <v>0</v>
      </c>
      <c r="K64" s="229">
        <v>1</v>
      </c>
      <c r="L64" s="277">
        <v>2020630010009</v>
      </c>
      <c r="M64" s="228" t="s">
        <v>115</v>
      </c>
      <c r="N64" s="228" t="s">
        <v>132</v>
      </c>
      <c r="O64" s="46" t="s">
        <v>208</v>
      </c>
      <c r="P64" s="29" t="s">
        <v>269</v>
      </c>
      <c r="Q64" s="30">
        <v>0.6</v>
      </c>
      <c r="R64" s="30">
        <v>0.6</v>
      </c>
      <c r="S64" s="160">
        <v>1</v>
      </c>
      <c r="T64" s="276" t="s">
        <v>359</v>
      </c>
      <c r="U64" s="228" t="s">
        <v>385</v>
      </c>
      <c r="V64" s="228" t="s">
        <v>438</v>
      </c>
      <c r="W64" s="50">
        <v>68949333</v>
      </c>
      <c r="X64" s="131">
        <f>68949333-8000000</f>
        <v>60949333</v>
      </c>
      <c r="Y64" s="135">
        <f>X64/W64</f>
        <v>0.8839727717162978</v>
      </c>
      <c r="Z64" s="50" t="s">
        <v>420</v>
      </c>
      <c r="AA64" s="50" t="s">
        <v>419</v>
      </c>
      <c r="AB64" s="165" t="s">
        <v>484</v>
      </c>
      <c r="AC64" s="278" t="s">
        <v>124</v>
      </c>
    </row>
    <row r="65" spans="1:29" s="27" customFormat="1" ht="69" customHeight="1">
      <c r="A65" s="240"/>
      <c r="B65" s="241"/>
      <c r="C65" s="226"/>
      <c r="D65" s="226"/>
      <c r="E65" s="227"/>
      <c r="F65" s="227"/>
      <c r="G65" s="223"/>
      <c r="H65" s="223"/>
      <c r="I65" s="223"/>
      <c r="J65" s="226"/>
      <c r="K65" s="229"/>
      <c r="L65" s="277"/>
      <c r="M65" s="228"/>
      <c r="N65" s="228"/>
      <c r="O65" s="46" t="s">
        <v>209</v>
      </c>
      <c r="P65" s="29" t="s">
        <v>289</v>
      </c>
      <c r="Q65" s="29">
        <v>500</v>
      </c>
      <c r="R65" s="29">
        <v>500</v>
      </c>
      <c r="S65" s="91">
        <f t="shared" si="0"/>
        <v>1</v>
      </c>
      <c r="T65" s="276"/>
      <c r="U65" s="228"/>
      <c r="V65" s="228"/>
      <c r="W65" s="256">
        <v>40448000</v>
      </c>
      <c r="X65" s="314">
        <f>40448000-8000000</f>
        <v>32448000</v>
      </c>
      <c r="Y65" s="305">
        <f>X65/W65</f>
        <v>0.8022151898734177</v>
      </c>
      <c r="Z65" s="80">
        <v>500</v>
      </c>
      <c r="AA65" s="50" t="s">
        <v>419</v>
      </c>
      <c r="AB65" s="148" t="s">
        <v>514</v>
      </c>
      <c r="AC65" s="278"/>
    </row>
    <row r="66" spans="1:29" s="27" customFormat="1" ht="73.5" customHeight="1">
      <c r="A66" s="52" t="s">
        <v>33</v>
      </c>
      <c r="B66" s="54" t="s">
        <v>34</v>
      </c>
      <c r="C66" s="24" t="s">
        <v>41</v>
      </c>
      <c r="D66" s="25" t="s">
        <v>154</v>
      </c>
      <c r="E66" s="20" t="s">
        <v>50</v>
      </c>
      <c r="F66" s="22">
        <v>1</v>
      </c>
      <c r="G66" s="43" t="s">
        <v>86</v>
      </c>
      <c r="H66" s="43" t="s">
        <v>93</v>
      </c>
      <c r="I66" s="43" t="s">
        <v>94</v>
      </c>
      <c r="J66" s="22" t="s">
        <v>38</v>
      </c>
      <c r="K66" s="32">
        <v>15000</v>
      </c>
      <c r="L66" s="277"/>
      <c r="M66" s="228"/>
      <c r="N66" s="228"/>
      <c r="O66" s="35" t="s">
        <v>182</v>
      </c>
      <c r="P66" s="29" t="s">
        <v>237</v>
      </c>
      <c r="Q66" s="29">
        <v>1584</v>
      </c>
      <c r="R66" s="29">
        <v>1584</v>
      </c>
      <c r="S66" s="91">
        <f t="shared" si="0"/>
        <v>1</v>
      </c>
      <c r="T66" s="94" t="s">
        <v>93</v>
      </c>
      <c r="U66" s="86" t="s">
        <v>384</v>
      </c>
      <c r="V66" s="228"/>
      <c r="W66" s="256"/>
      <c r="X66" s="315"/>
      <c r="Y66" s="306"/>
      <c r="Z66" s="50" t="s">
        <v>420</v>
      </c>
      <c r="AA66" s="50" t="s">
        <v>419</v>
      </c>
      <c r="AB66" s="148" t="s">
        <v>515</v>
      </c>
      <c r="AC66" s="278"/>
    </row>
    <row r="67" spans="1:29" s="27" customFormat="1" ht="82.5" customHeight="1">
      <c r="A67" s="52" t="s">
        <v>33</v>
      </c>
      <c r="B67" s="54" t="s">
        <v>34</v>
      </c>
      <c r="C67" s="20" t="s">
        <v>42</v>
      </c>
      <c r="D67" s="25" t="s">
        <v>152</v>
      </c>
      <c r="E67" s="22">
        <v>1</v>
      </c>
      <c r="F67" s="22">
        <v>1</v>
      </c>
      <c r="G67" s="43" t="s">
        <v>54</v>
      </c>
      <c r="H67" s="43" t="s">
        <v>61</v>
      </c>
      <c r="I67" s="43" t="s">
        <v>62</v>
      </c>
      <c r="J67" s="20">
        <v>0</v>
      </c>
      <c r="K67" s="26">
        <v>3</v>
      </c>
      <c r="L67" s="277"/>
      <c r="M67" s="228"/>
      <c r="N67" s="228"/>
      <c r="O67" s="35" t="s">
        <v>181</v>
      </c>
      <c r="P67" s="29" t="s">
        <v>269</v>
      </c>
      <c r="Q67" s="30">
        <v>0.6</v>
      </c>
      <c r="R67" s="30">
        <v>0.6</v>
      </c>
      <c r="S67" s="160">
        <v>1</v>
      </c>
      <c r="T67" s="94" t="s">
        <v>61</v>
      </c>
      <c r="U67" s="84" t="s">
        <v>386</v>
      </c>
      <c r="V67" s="228"/>
      <c r="W67" s="50">
        <v>55000000</v>
      </c>
      <c r="X67" s="158">
        <f>44100000-997334</f>
        <v>43102666</v>
      </c>
      <c r="Y67" s="135">
        <f>X67/W67</f>
        <v>0.7836848363636364</v>
      </c>
      <c r="Z67" s="50" t="s">
        <v>420</v>
      </c>
      <c r="AA67" s="50" t="s">
        <v>419</v>
      </c>
      <c r="AB67" s="165" t="s">
        <v>485</v>
      </c>
      <c r="AC67" s="278"/>
    </row>
    <row r="68" spans="1:29" s="27" customFormat="1" ht="107.25" customHeight="1">
      <c r="A68" s="52" t="s">
        <v>33</v>
      </c>
      <c r="B68" s="54" t="s">
        <v>34</v>
      </c>
      <c r="C68" s="20" t="s">
        <v>42</v>
      </c>
      <c r="D68" s="25" t="s">
        <v>152</v>
      </c>
      <c r="E68" s="22">
        <v>1</v>
      </c>
      <c r="F68" s="22">
        <v>1</v>
      </c>
      <c r="G68" s="43" t="s">
        <v>54</v>
      </c>
      <c r="H68" s="43" t="s">
        <v>70</v>
      </c>
      <c r="I68" s="43" t="s">
        <v>71</v>
      </c>
      <c r="J68" s="31">
        <v>1000</v>
      </c>
      <c r="K68" s="32">
        <v>12000</v>
      </c>
      <c r="L68" s="277">
        <v>2020630010016</v>
      </c>
      <c r="M68" s="228" t="s">
        <v>121</v>
      </c>
      <c r="N68" s="228" t="s">
        <v>128</v>
      </c>
      <c r="O68" s="35" t="s">
        <v>127</v>
      </c>
      <c r="P68" s="29" t="s">
        <v>223</v>
      </c>
      <c r="Q68" s="29">
        <v>1800</v>
      </c>
      <c r="R68" s="29">
        <v>1031</v>
      </c>
      <c r="S68" s="91">
        <f t="shared" si="0"/>
        <v>0.5727777777777778</v>
      </c>
      <c r="T68" s="123" t="s">
        <v>70</v>
      </c>
      <c r="U68" s="58" t="s">
        <v>401</v>
      </c>
      <c r="V68" s="228" t="s">
        <v>440</v>
      </c>
      <c r="W68" s="50">
        <v>45000000</v>
      </c>
      <c r="X68" s="27">
        <v>45000000</v>
      </c>
      <c r="Y68" s="135">
        <f>X68/W68</f>
        <v>1</v>
      </c>
      <c r="Z68" s="50" t="s">
        <v>420</v>
      </c>
      <c r="AA68" s="50" t="s">
        <v>419</v>
      </c>
      <c r="AB68" s="148" t="s">
        <v>516</v>
      </c>
      <c r="AC68" s="278" t="s">
        <v>124</v>
      </c>
    </row>
    <row r="69" spans="1:29" s="27" customFormat="1" ht="51" customHeight="1">
      <c r="A69" s="238" t="s">
        <v>33</v>
      </c>
      <c r="B69" s="241" t="s">
        <v>34</v>
      </c>
      <c r="C69" s="242" t="s">
        <v>41</v>
      </c>
      <c r="D69" s="226" t="s">
        <v>154</v>
      </c>
      <c r="E69" s="226" t="s">
        <v>50</v>
      </c>
      <c r="F69" s="227">
        <v>1</v>
      </c>
      <c r="G69" s="223" t="s">
        <v>86</v>
      </c>
      <c r="H69" s="223" t="s">
        <v>95</v>
      </c>
      <c r="I69" s="223" t="s">
        <v>96</v>
      </c>
      <c r="J69" s="227">
        <v>0.6</v>
      </c>
      <c r="K69" s="258">
        <v>0.9</v>
      </c>
      <c r="L69" s="277"/>
      <c r="M69" s="228"/>
      <c r="N69" s="228"/>
      <c r="O69" s="35" t="s">
        <v>290</v>
      </c>
      <c r="P69" s="29" t="s">
        <v>212</v>
      </c>
      <c r="Q69" s="29">
        <v>6</v>
      </c>
      <c r="R69" s="29">
        <v>6</v>
      </c>
      <c r="S69" s="91">
        <f t="shared" si="0"/>
        <v>1</v>
      </c>
      <c r="T69" s="276" t="s">
        <v>95</v>
      </c>
      <c r="U69" s="228" t="s">
        <v>388</v>
      </c>
      <c r="V69" s="228"/>
      <c r="W69" s="256">
        <v>95000000</v>
      </c>
      <c r="X69" s="314">
        <v>95000000</v>
      </c>
      <c r="Y69" s="305">
        <f>X69/W69</f>
        <v>1</v>
      </c>
      <c r="Z69" s="50" t="s">
        <v>420</v>
      </c>
      <c r="AA69" s="50" t="s">
        <v>419</v>
      </c>
      <c r="AB69" s="148" t="s">
        <v>487</v>
      </c>
      <c r="AC69" s="278"/>
    </row>
    <row r="70" spans="1:29" s="27" customFormat="1" ht="60" customHeight="1">
      <c r="A70" s="239"/>
      <c r="B70" s="241"/>
      <c r="C70" s="242"/>
      <c r="D70" s="226"/>
      <c r="E70" s="226"/>
      <c r="F70" s="227"/>
      <c r="G70" s="223"/>
      <c r="H70" s="223"/>
      <c r="I70" s="223"/>
      <c r="J70" s="227"/>
      <c r="K70" s="258"/>
      <c r="L70" s="277"/>
      <c r="M70" s="228"/>
      <c r="N70" s="228"/>
      <c r="O70" s="35" t="s">
        <v>210</v>
      </c>
      <c r="P70" s="29" t="s">
        <v>189</v>
      </c>
      <c r="Q70" s="30">
        <v>1</v>
      </c>
      <c r="R70" s="30">
        <v>1</v>
      </c>
      <c r="S70" s="170">
        <v>1</v>
      </c>
      <c r="T70" s="276"/>
      <c r="U70" s="228"/>
      <c r="V70" s="228"/>
      <c r="W70" s="256"/>
      <c r="X70" s="316"/>
      <c r="Y70" s="307"/>
      <c r="Z70" s="50" t="s">
        <v>420</v>
      </c>
      <c r="AA70" s="50" t="s">
        <v>419</v>
      </c>
      <c r="AB70" s="148" t="s">
        <v>486</v>
      </c>
      <c r="AC70" s="278"/>
    </row>
    <row r="71" spans="1:29" s="27" customFormat="1" ht="60" customHeight="1">
      <c r="A71" s="239"/>
      <c r="B71" s="241"/>
      <c r="C71" s="242"/>
      <c r="D71" s="226"/>
      <c r="E71" s="226"/>
      <c r="F71" s="227"/>
      <c r="G71" s="223"/>
      <c r="H71" s="223"/>
      <c r="I71" s="223"/>
      <c r="J71" s="227"/>
      <c r="K71" s="258"/>
      <c r="L71" s="277"/>
      <c r="M71" s="228"/>
      <c r="N71" s="228"/>
      <c r="O71" s="35" t="s">
        <v>315</v>
      </c>
      <c r="P71" s="29" t="s">
        <v>211</v>
      </c>
      <c r="Q71" s="29">
        <v>100</v>
      </c>
      <c r="R71" s="29">
        <v>100</v>
      </c>
      <c r="S71" s="91">
        <f t="shared" si="0"/>
        <v>1</v>
      </c>
      <c r="T71" s="276"/>
      <c r="U71" s="228"/>
      <c r="V71" s="228"/>
      <c r="W71" s="256"/>
      <c r="X71" s="316"/>
      <c r="Y71" s="307"/>
      <c r="Z71" s="50" t="s">
        <v>420</v>
      </c>
      <c r="AA71" s="50" t="s">
        <v>419</v>
      </c>
      <c r="AB71" s="148" t="s">
        <v>517</v>
      </c>
      <c r="AC71" s="278"/>
    </row>
    <row r="72" spans="1:29" s="27" customFormat="1" ht="81" customHeight="1">
      <c r="A72" s="240"/>
      <c r="B72" s="241"/>
      <c r="C72" s="242"/>
      <c r="D72" s="226"/>
      <c r="E72" s="226"/>
      <c r="F72" s="227"/>
      <c r="G72" s="223"/>
      <c r="H72" s="223"/>
      <c r="I72" s="223"/>
      <c r="J72" s="227"/>
      <c r="K72" s="258"/>
      <c r="L72" s="277"/>
      <c r="M72" s="228"/>
      <c r="N72" s="228"/>
      <c r="O72" s="35" t="s">
        <v>316</v>
      </c>
      <c r="P72" s="29" t="s">
        <v>211</v>
      </c>
      <c r="Q72" s="29">
        <v>150</v>
      </c>
      <c r="R72" s="29">
        <v>150</v>
      </c>
      <c r="S72" s="91">
        <f t="shared" si="0"/>
        <v>1</v>
      </c>
      <c r="T72" s="276"/>
      <c r="U72" s="228"/>
      <c r="V72" s="228"/>
      <c r="W72" s="256"/>
      <c r="X72" s="315"/>
      <c r="Y72" s="306"/>
      <c r="Z72" s="50" t="s">
        <v>420</v>
      </c>
      <c r="AA72" s="50" t="s">
        <v>419</v>
      </c>
      <c r="AB72" s="148" t="s">
        <v>488</v>
      </c>
      <c r="AC72" s="278"/>
    </row>
    <row r="73" spans="1:29" s="27" customFormat="1" ht="90" customHeight="1">
      <c r="A73" s="52" t="s">
        <v>33</v>
      </c>
      <c r="B73" s="54" t="s">
        <v>34</v>
      </c>
      <c r="C73" s="20" t="s">
        <v>42</v>
      </c>
      <c r="D73" s="25" t="s">
        <v>152</v>
      </c>
      <c r="E73" s="22">
        <v>1</v>
      </c>
      <c r="F73" s="22">
        <v>1</v>
      </c>
      <c r="G73" s="43" t="s">
        <v>54</v>
      </c>
      <c r="H73" s="43" t="s">
        <v>61</v>
      </c>
      <c r="I73" s="43" t="s">
        <v>62</v>
      </c>
      <c r="J73" s="20">
        <v>0</v>
      </c>
      <c r="K73" s="26">
        <v>3</v>
      </c>
      <c r="L73" s="277"/>
      <c r="M73" s="228"/>
      <c r="N73" s="228"/>
      <c r="O73" s="35" t="s">
        <v>183</v>
      </c>
      <c r="P73" s="29" t="s">
        <v>269</v>
      </c>
      <c r="Q73" s="30">
        <v>0.6</v>
      </c>
      <c r="R73" s="30">
        <v>0.6</v>
      </c>
      <c r="S73" s="160">
        <v>1</v>
      </c>
      <c r="T73" s="94" t="s">
        <v>61</v>
      </c>
      <c r="U73" s="84" t="s">
        <v>390</v>
      </c>
      <c r="V73" s="228"/>
      <c r="W73" s="50">
        <v>13333333</v>
      </c>
      <c r="X73" s="138">
        <f>13333333-667100.81</f>
        <v>12666232.19</v>
      </c>
      <c r="Y73" s="113">
        <f>X73/W73</f>
        <v>0.9499674379991859</v>
      </c>
      <c r="Z73" s="50" t="s">
        <v>420</v>
      </c>
      <c r="AA73" s="50" t="s">
        <v>419</v>
      </c>
      <c r="AB73" s="161" t="s">
        <v>489</v>
      </c>
      <c r="AC73" s="278"/>
    </row>
    <row r="74" spans="1:29" s="27" customFormat="1" ht="61.5" customHeight="1">
      <c r="A74" s="52" t="s">
        <v>33</v>
      </c>
      <c r="B74" s="54" t="s">
        <v>34</v>
      </c>
      <c r="C74" s="20" t="s">
        <v>42</v>
      </c>
      <c r="D74" s="25" t="s">
        <v>152</v>
      </c>
      <c r="E74" s="22">
        <v>0.8</v>
      </c>
      <c r="F74" s="22">
        <v>0.2</v>
      </c>
      <c r="G74" s="43" t="s">
        <v>72</v>
      </c>
      <c r="H74" s="43" t="s">
        <v>73</v>
      </c>
      <c r="I74" s="43" t="s">
        <v>147</v>
      </c>
      <c r="J74" s="20">
        <v>3</v>
      </c>
      <c r="K74" s="26">
        <v>17</v>
      </c>
      <c r="L74" s="277"/>
      <c r="M74" s="228"/>
      <c r="N74" s="228"/>
      <c r="O74" s="35" t="s">
        <v>184</v>
      </c>
      <c r="P74" s="29" t="s">
        <v>269</v>
      </c>
      <c r="Q74" s="30">
        <v>0.6</v>
      </c>
      <c r="R74" s="30">
        <v>0.6</v>
      </c>
      <c r="S74" s="160">
        <v>1</v>
      </c>
      <c r="T74" s="124" t="s">
        <v>359</v>
      </c>
      <c r="U74" s="84" t="s">
        <v>442</v>
      </c>
      <c r="V74" s="228"/>
      <c r="W74" s="50">
        <v>275500000</v>
      </c>
      <c r="X74" s="137">
        <f>275500000-27000000</f>
        <v>248500000</v>
      </c>
      <c r="Y74" s="114">
        <f>X74/W74</f>
        <v>0.9019963702359347</v>
      </c>
      <c r="Z74" s="50" t="s">
        <v>420</v>
      </c>
      <c r="AA74" s="50" t="s">
        <v>419</v>
      </c>
      <c r="AB74" s="161" t="s">
        <v>490</v>
      </c>
      <c r="AC74" s="278"/>
    </row>
    <row r="75" spans="1:29" s="27" customFormat="1" ht="57" customHeight="1">
      <c r="A75" s="238" t="s">
        <v>33</v>
      </c>
      <c r="B75" s="257" t="s">
        <v>34</v>
      </c>
      <c r="C75" s="226" t="s">
        <v>42</v>
      </c>
      <c r="D75" s="226" t="s">
        <v>152</v>
      </c>
      <c r="E75" s="227">
        <v>0.8</v>
      </c>
      <c r="F75" s="227">
        <v>0.2</v>
      </c>
      <c r="G75" s="226" t="s">
        <v>72</v>
      </c>
      <c r="H75" s="226" t="s">
        <v>74</v>
      </c>
      <c r="I75" s="226" t="s">
        <v>75</v>
      </c>
      <c r="J75" s="226">
        <v>4</v>
      </c>
      <c r="K75" s="229">
        <v>5</v>
      </c>
      <c r="L75" s="276">
        <v>2020630010025</v>
      </c>
      <c r="M75" s="228" t="s">
        <v>114</v>
      </c>
      <c r="N75" s="228" t="s">
        <v>134</v>
      </c>
      <c r="O75" s="35" t="s">
        <v>250</v>
      </c>
      <c r="P75" s="29" t="s">
        <v>113</v>
      </c>
      <c r="Q75" s="29">
        <v>1</v>
      </c>
      <c r="R75" s="29">
        <v>1</v>
      </c>
      <c r="S75" s="91">
        <f t="shared" si="0"/>
        <v>1</v>
      </c>
      <c r="T75" s="276" t="s">
        <v>354</v>
      </c>
      <c r="U75" s="228" t="s">
        <v>389</v>
      </c>
      <c r="V75" s="228" t="s">
        <v>440</v>
      </c>
      <c r="W75" s="256">
        <f>563936291+25000000</f>
        <v>588936291</v>
      </c>
      <c r="X75" s="314">
        <f>531563765+47000000</f>
        <v>578563765</v>
      </c>
      <c r="Y75" s="305">
        <f>X75/W75</f>
        <v>0.9823876942913677</v>
      </c>
      <c r="Z75" s="50" t="s">
        <v>420</v>
      </c>
      <c r="AA75" s="50" t="s">
        <v>419</v>
      </c>
      <c r="AB75" s="154" t="s">
        <v>427</v>
      </c>
      <c r="AC75" s="278" t="s">
        <v>124</v>
      </c>
    </row>
    <row r="76" spans="1:29" s="27" customFormat="1" ht="76.5" customHeight="1">
      <c r="A76" s="239"/>
      <c r="B76" s="257"/>
      <c r="C76" s="226"/>
      <c r="D76" s="226"/>
      <c r="E76" s="227"/>
      <c r="F76" s="227"/>
      <c r="G76" s="226"/>
      <c r="H76" s="226"/>
      <c r="I76" s="226"/>
      <c r="J76" s="226"/>
      <c r="K76" s="229"/>
      <c r="L76" s="276"/>
      <c r="M76" s="228"/>
      <c r="N76" s="228"/>
      <c r="O76" s="35" t="s">
        <v>324</v>
      </c>
      <c r="P76" s="29" t="s">
        <v>205</v>
      </c>
      <c r="Q76" s="29">
        <v>1</v>
      </c>
      <c r="R76" s="29">
        <v>1</v>
      </c>
      <c r="S76" s="91">
        <f t="shared" si="0"/>
        <v>1</v>
      </c>
      <c r="T76" s="276"/>
      <c r="U76" s="228"/>
      <c r="V76" s="228"/>
      <c r="W76" s="256"/>
      <c r="X76" s="316"/>
      <c r="Y76" s="307"/>
      <c r="Z76" s="50" t="s">
        <v>420</v>
      </c>
      <c r="AA76" s="50" t="s">
        <v>419</v>
      </c>
      <c r="AB76" s="167" t="s">
        <v>491</v>
      </c>
      <c r="AC76" s="278"/>
    </row>
    <row r="77" spans="1:29" s="27" customFormat="1" ht="76.5" customHeight="1">
      <c r="A77" s="240"/>
      <c r="B77" s="257"/>
      <c r="C77" s="226"/>
      <c r="D77" s="226"/>
      <c r="E77" s="227"/>
      <c r="F77" s="227"/>
      <c r="G77" s="226"/>
      <c r="H77" s="226"/>
      <c r="I77" s="226"/>
      <c r="J77" s="226"/>
      <c r="K77" s="229"/>
      <c r="L77" s="276"/>
      <c r="M77" s="228"/>
      <c r="N77" s="228"/>
      <c r="O77" s="35" t="s">
        <v>291</v>
      </c>
      <c r="P77" s="29" t="s">
        <v>263</v>
      </c>
      <c r="Q77" s="29">
        <v>1</v>
      </c>
      <c r="R77" s="29">
        <v>1</v>
      </c>
      <c r="S77" s="91">
        <f aca="true" t="shared" si="2" ref="S77:S117">R77/Q77</f>
        <v>1</v>
      </c>
      <c r="T77" s="276"/>
      <c r="U77" s="228"/>
      <c r="V77" s="228"/>
      <c r="W77" s="256"/>
      <c r="X77" s="315"/>
      <c r="Y77" s="306"/>
      <c r="Z77" s="50" t="s">
        <v>420</v>
      </c>
      <c r="AA77" s="50" t="s">
        <v>419</v>
      </c>
      <c r="AB77" s="167" t="s">
        <v>492</v>
      </c>
      <c r="AC77" s="278"/>
    </row>
    <row r="78" spans="1:29" s="1" customFormat="1" ht="80.25" customHeight="1">
      <c r="A78" s="52" t="s">
        <v>33</v>
      </c>
      <c r="B78" s="54" t="s">
        <v>34</v>
      </c>
      <c r="C78" s="20" t="s">
        <v>42</v>
      </c>
      <c r="D78" s="25" t="s">
        <v>152</v>
      </c>
      <c r="E78" s="20" t="s">
        <v>50</v>
      </c>
      <c r="F78" s="22">
        <v>1</v>
      </c>
      <c r="G78" s="43" t="s">
        <v>86</v>
      </c>
      <c r="H78" s="43" t="s">
        <v>101</v>
      </c>
      <c r="I78" s="43" t="s">
        <v>102</v>
      </c>
      <c r="J78" s="22" t="s">
        <v>38</v>
      </c>
      <c r="K78" s="26">
        <v>7</v>
      </c>
      <c r="L78" s="276"/>
      <c r="M78" s="228"/>
      <c r="N78" s="228"/>
      <c r="O78" s="35" t="s">
        <v>252</v>
      </c>
      <c r="P78" s="29" t="s">
        <v>113</v>
      </c>
      <c r="Q78" s="29">
        <v>2</v>
      </c>
      <c r="R78" s="29">
        <v>2</v>
      </c>
      <c r="S78" s="91">
        <f t="shared" si="2"/>
        <v>1</v>
      </c>
      <c r="T78" s="127" t="s">
        <v>101</v>
      </c>
      <c r="U78" s="86" t="s">
        <v>443</v>
      </c>
      <c r="V78" s="228"/>
      <c r="W78" s="50">
        <v>70000000</v>
      </c>
      <c r="X78" s="131">
        <f>64213334+485857</f>
        <v>64699191</v>
      </c>
      <c r="Y78" s="135">
        <f>X78/W78</f>
        <v>0.9242741571428571</v>
      </c>
      <c r="Z78" s="50" t="s">
        <v>420</v>
      </c>
      <c r="AA78" s="50" t="s">
        <v>419</v>
      </c>
      <c r="AB78" s="168" t="s">
        <v>493</v>
      </c>
      <c r="AC78" s="278"/>
    </row>
    <row r="79" spans="1:29" s="27" customFormat="1" ht="63" customHeight="1">
      <c r="A79" s="238" t="s">
        <v>33</v>
      </c>
      <c r="B79" s="241" t="s">
        <v>34</v>
      </c>
      <c r="C79" s="226" t="s">
        <v>42</v>
      </c>
      <c r="D79" s="226" t="s">
        <v>152</v>
      </c>
      <c r="E79" s="227">
        <v>0.8</v>
      </c>
      <c r="F79" s="227">
        <v>0.2</v>
      </c>
      <c r="G79" s="223" t="s">
        <v>72</v>
      </c>
      <c r="H79" s="223" t="s">
        <v>76</v>
      </c>
      <c r="I79" s="223" t="s">
        <v>77</v>
      </c>
      <c r="J79" s="226">
        <v>480</v>
      </c>
      <c r="K79" s="229">
        <v>600</v>
      </c>
      <c r="L79" s="276" t="s">
        <v>341</v>
      </c>
      <c r="M79" s="228" t="s">
        <v>120</v>
      </c>
      <c r="N79" s="228" t="s">
        <v>135</v>
      </c>
      <c r="O79" s="35" t="s">
        <v>216</v>
      </c>
      <c r="P79" s="29" t="s">
        <v>548</v>
      </c>
      <c r="Q79" s="29">
        <v>250</v>
      </c>
      <c r="R79" s="29">
        <v>237</v>
      </c>
      <c r="S79" s="91">
        <f t="shared" si="2"/>
        <v>0.948</v>
      </c>
      <c r="T79" s="276" t="s">
        <v>76</v>
      </c>
      <c r="U79" s="246" t="s">
        <v>391</v>
      </c>
      <c r="V79" s="228" t="s">
        <v>342</v>
      </c>
      <c r="W79" s="256">
        <v>198512000</v>
      </c>
      <c r="X79" s="314">
        <f>198440000-15000000-7000000</f>
        <v>176440000</v>
      </c>
      <c r="Y79" s="305">
        <f>X79/W79</f>
        <v>0.8888127669863787</v>
      </c>
      <c r="Z79" s="140" t="s">
        <v>494</v>
      </c>
      <c r="AA79" s="50" t="s">
        <v>419</v>
      </c>
      <c r="AB79" s="148" t="s">
        <v>495</v>
      </c>
      <c r="AC79" s="278" t="s">
        <v>124</v>
      </c>
    </row>
    <row r="80" spans="1:29" s="27" customFormat="1" ht="78" customHeight="1">
      <c r="A80" s="240"/>
      <c r="B80" s="241"/>
      <c r="C80" s="226"/>
      <c r="D80" s="226"/>
      <c r="E80" s="227"/>
      <c r="F80" s="227"/>
      <c r="G80" s="223"/>
      <c r="H80" s="223"/>
      <c r="I80" s="223"/>
      <c r="J80" s="226"/>
      <c r="K80" s="229"/>
      <c r="L80" s="276"/>
      <c r="M80" s="228"/>
      <c r="N80" s="228"/>
      <c r="O80" s="35" t="s">
        <v>215</v>
      </c>
      <c r="P80" s="29" t="s">
        <v>292</v>
      </c>
      <c r="Q80" s="29">
        <v>4</v>
      </c>
      <c r="R80" s="29">
        <v>4</v>
      </c>
      <c r="S80" s="91">
        <f t="shared" si="2"/>
        <v>1</v>
      </c>
      <c r="T80" s="276"/>
      <c r="U80" s="247"/>
      <c r="V80" s="228"/>
      <c r="W80" s="256"/>
      <c r="X80" s="315"/>
      <c r="Y80" s="306"/>
      <c r="Z80" s="140" t="s">
        <v>429</v>
      </c>
      <c r="AA80" s="108" t="s">
        <v>428</v>
      </c>
      <c r="AB80" s="148" t="s">
        <v>496</v>
      </c>
      <c r="AC80" s="278"/>
    </row>
    <row r="81" spans="1:29" s="27" customFormat="1" ht="84" customHeight="1">
      <c r="A81" s="238" t="s">
        <v>33</v>
      </c>
      <c r="B81" s="241" t="s">
        <v>34</v>
      </c>
      <c r="C81" s="226" t="s">
        <v>42</v>
      </c>
      <c r="D81" s="226" t="s">
        <v>152</v>
      </c>
      <c r="E81" s="227">
        <v>0.8</v>
      </c>
      <c r="F81" s="227">
        <v>0.2</v>
      </c>
      <c r="G81" s="223" t="s">
        <v>72</v>
      </c>
      <c r="H81" s="223" t="s">
        <v>78</v>
      </c>
      <c r="I81" s="223" t="s">
        <v>79</v>
      </c>
      <c r="J81" s="260">
        <v>17000</v>
      </c>
      <c r="K81" s="259">
        <v>17000</v>
      </c>
      <c r="L81" s="276"/>
      <c r="M81" s="228"/>
      <c r="N81" s="228"/>
      <c r="O81" s="35" t="s">
        <v>317</v>
      </c>
      <c r="P81" s="29" t="s">
        <v>238</v>
      </c>
      <c r="Q81" s="80">
        <v>4234</v>
      </c>
      <c r="R81" s="29">
        <v>4234</v>
      </c>
      <c r="S81" s="91">
        <f t="shared" si="2"/>
        <v>1</v>
      </c>
      <c r="T81" s="276" t="s">
        <v>78</v>
      </c>
      <c r="U81" s="228" t="s">
        <v>444</v>
      </c>
      <c r="V81" s="228"/>
      <c r="W81" s="256">
        <v>182259708</v>
      </c>
      <c r="X81" s="314">
        <f>182259708-1500000-7000000-189212</f>
        <v>173570496</v>
      </c>
      <c r="Y81" s="305">
        <f>X81/W81</f>
        <v>0.9523251074230844</v>
      </c>
      <c r="Z81" s="140" t="s">
        <v>497</v>
      </c>
      <c r="AA81" s="108" t="s">
        <v>430</v>
      </c>
      <c r="AB81" s="148" t="s">
        <v>518</v>
      </c>
      <c r="AC81" s="278"/>
    </row>
    <row r="82" spans="1:29" s="27" customFormat="1" ht="84" customHeight="1">
      <c r="A82" s="239"/>
      <c r="B82" s="241"/>
      <c r="C82" s="226"/>
      <c r="D82" s="226"/>
      <c r="E82" s="227"/>
      <c r="F82" s="227"/>
      <c r="G82" s="223"/>
      <c r="H82" s="223"/>
      <c r="I82" s="223"/>
      <c r="J82" s="260"/>
      <c r="K82" s="259"/>
      <c r="L82" s="276"/>
      <c r="M82" s="228"/>
      <c r="N82" s="228"/>
      <c r="O82" s="35" t="s">
        <v>318</v>
      </c>
      <c r="P82" s="29" t="s">
        <v>205</v>
      </c>
      <c r="Q82" s="29">
        <v>3000</v>
      </c>
      <c r="R82" s="29">
        <v>3000</v>
      </c>
      <c r="S82" s="91">
        <f t="shared" si="2"/>
        <v>1</v>
      </c>
      <c r="T82" s="276"/>
      <c r="U82" s="228"/>
      <c r="V82" s="228"/>
      <c r="W82" s="256"/>
      <c r="X82" s="316"/>
      <c r="Y82" s="307"/>
      <c r="Z82" s="140" t="s">
        <v>498</v>
      </c>
      <c r="AA82" s="108" t="s">
        <v>431</v>
      </c>
      <c r="AB82" s="148" t="s">
        <v>519</v>
      </c>
      <c r="AC82" s="278"/>
    </row>
    <row r="83" spans="1:29" s="27" customFormat="1" ht="77.25" customHeight="1">
      <c r="A83" s="240"/>
      <c r="B83" s="241"/>
      <c r="C83" s="226"/>
      <c r="D83" s="226"/>
      <c r="E83" s="227"/>
      <c r="F83" s="227"/>
      <c r="G83" s="223"/>
      <c r="H83" s="223"/>
      <c r="I83" s="223"/>
      <c r="J83" s="260"/>
      <c r="K83" s="259"/>
      <c r="L83" s="276"/>
      <c r="M83" s="228"/>
      <c r="N83" s="228"/>
      <c r="O83" s="35" t="s">
        <v>251</v>
      </c>
      <c r="P83" s="29" t="s">
        <v>292</v>
      </c>
      <c r="Q83" s="29">
        <v>2</v>
      </c>
      <c r="R83" s="29">
        <v>2</v>
      </c>
      <c r="S83" s="91">
        <f t="shared" si="2"/>
        <v>1</v>
      </c>
      <c r="T83" s="276"/>
      <c r="U83" s="228"/>
      <c r="V83" s="228"/>
      <c r="W83" s="256"/>
      <c r="X83" s="315"/>
      <c r="Y83" s="306"/>
      <c r="Z83" s="50" t="s">
        <v>420</v>
      </c>
      <c r="AA83" s="50" t="s">
        <v>419</v>
      </c>
      <c r="AB83" s="148" t="s">
        <v>499</v>
      </c>
      <c r="AC83" s="278"/>
    </row>
    <row r="84" spans="1:29" s="27" customFormat="1" ht="93" customHeight="1">
      <c r="A84" s="52" t="s">
        <v>33</v>
      </c>
      <c r="B84" s="54" t="s">
        <v>34</v>
      </c>
      <c r="C84" s="20" t="s">
        <v>42</v>
      </c>
      <c r="D84" s="25" t="s">
        <v>152</v>
      </c>
      <c r="E84" s="22">
        <v>0.8</v>
      </c>
      <c r="F84" s="22">
        <v>0.2</v>
      </c>
      <c r="G84" s="43" t="s">
        <v>72</v>
      </c>
      <c r="H84" s="43" t="s">
        <v>73</v>
      </c>
      <c r="I84" s="43" t="s">
        <v>147</v>
      </c>
      <c r="J84" s="20">
        <v>3</v>
      </c>
      <c r="K84" s="26">
        <v>17</v>
      </c>
      <c r="L84" s="276"/>
      <c r="M84" s="228"/>
      <c r="N84" s="228"/>
      <c r="O84" s="35" t="s">
        <v>185</v>
      </c>
      <c r="P84" s="29" t="s">
        <v>269</v>
      </c>
      <c r="Q84" s="30">
        <v>0.6</v>
      </c>
      <c r="R84" s="30">
        <v>0.6</v>
      </c>
      <c r="S84" s="160">
        <v>1</v>
      </c>
      <c r="T84" s="87" t="s">
        <v>359</v>
      </c>
      <c r="U84" s="84" t="s">
        <v>392</v>
      </c>
      <c r="V84" s="228"/>
      <c r="W84" s="50">
        <v>10000000</v>
      </c>
      <c r="X84" s="131">
        <v>10000000</v>
      </c>
      <c r="Y84" s="135">
        <f>X84/W84</f>
        <v>1</v>
      </c>
      <c r="Z84" s="50" t="s">
        <v>420</v>
      </c>
      <c r="AA84" s="50" t="s">
        <v>419</v>
      </c>
      <c r="AB84" s="169" t="s">
        <v>500</v>
      </c>
      <c r="AC84" s="278"/>
    </row>
    <row r="85" spans="1:29" s="27" customFormat="1" ht="87" customHeight="1">
      <c r="A85" s="238" t="s">
        <v>33</v>
      </c>
      <c r="B85" s="257" t="s">
        <v>34</v>
      </c>
      <c r="C85" s="226" t="s">
        <v>42</v>
      </c>
      <c r="D85" s="226" t="s">
        <v>152</v>
      </c>
      <c r="E85" s="227">
        <v>0.8</v>
      </c>
      <c r="F85" s="227">
        <v>0.2</v>
      </c>
      <c r="G85" s="226" t="s">
        <v>72</v>
      </c>
      <c r="H85" s="226" t="s">
        <v>80</v>
      </c>
      <c r="I85" s="226" t="s">
        <v>81</v>
      </c>
      <c r="J85" s="260">
        <v>10000</v>
      </c>
      <c r="K85" s="259">
        <v>10000</v>
      </c>
      <c r="L85" s="276">
        <v>2020630010019</v>
      </c>
      <c r="M85" s="228" t="s">
        <v>119</v>
      </c>
      <c r="N85" s="228" t="s">
        <v>136</v>
      </c>
      <c r="O85" s="35" t="s">
        <v>218</v>
      </c>
      <c r="P85" s="29" t="s">
        <v>258</v>
      </c>
      <c r="Q85" s="29">
        <v>1500</v>
      </c>
      <c r="R85" s="29">
        <v>1500</v>
      </c>
      <c r="S85" s="91">
        <f t="shared" si="2"/>
        <v>1</v>
      </c>
      <c r="T85" s="276" t="s">
        <v>80</v>
      </c>
      <c r="U85" s="228" t="s">
        <v>393</v>
      </c>
      <c r="V85" s="228" t="s">
        <v>336</v>
      </c>
      <c r="W85" s="256">
        <v>100000000</v>
      </c>
      <c r="X85" s="314">
        <v>100000000</v>
      </c>
      <c r="Y85" s="305">
        <f>X85/W85</f>
        <v>1</v>
      </c>
      <c r="Z85" s="130">
        <v>1500</v>
      </c>
      <c r="AA85" s="50" t="s">
        <v>419</v>
      </c>
      <c r="AB85" s="148" t="s">
        <v>520</v>
      </c>
      <c r="AC85" s="278" t="s">
        <v>124</v>
      </c>
    </row>
    <row r="86" spans="1:29" s="27" customFormat="1" ht="87.75" customHeight="1">
      <c r="A86" s="239"/>
      <c r="B86" s="257"/>
      <c r="C86" s="226"/>
      <c r="D86" s="226"/>
      <c r="E86" s="227"/>
      <c r="F86" s="227"/>
      <c r="G86" s="226"/>
      <c r="H86" s="226"/>
      <c r="I86" s="226"/>
      <c r="J86" s="260"/>
      <c r="K86" s="259"/>
      <c r="L86" s="276"/>
      <c r="M86" s="228"/>
      <c r="N86" s="228"/>
      <c r="O86" s="35" t="s">
        <v>217</v>
      </c>
      <c r="P86" s="29" t="s">
        <v>293</v>
      </c>
      <c r="Q86" s="29">
        <v>4000</v>
      </c>
      <c r="R86" s="29">
        <v>4000</v>
      </c>
      <c r="S86" s="91">
        <f t="shared" si="2"/>
        <v>1</v>
      </c>
      <c r="T86" s="276"/>
      <c r="U86" s="228"/>
      <c r="V86" s="228"/>
      <c r="W86" s="256"/>
      <c r="X86" s="316"/>
      <c r="Y86" s="307"/>
      <c r="Z86" s="130">
        <v>4000</v>
      </c>
      <c r="AA86" s="50" t="s">
        <v>419</v>
      </c>
      <c r="AB86" s="148" t="s">
        <v>521</v>
      </c>
      <c r="AC86" s="278"/>
    </row>
    <row r="87" spans="1:29" s="27" customFormat="1" ht="87.75" customHeight="1">
      <c r="A87" s="240"/>
      <c r="B87" s="257"/>
      <c r="C87" s="226"/>
      <c r="D87" s="226"/>
      <c r="E87" s="227"/>
      <c r="F87" s="227"/>
      <c r="G87" s="226"/>
      <c r="H87" s="226"/>
      <c r="I87" s="226"/>
      <c r="J87" s="260"/>
      <c r="K87" s="259"/>
      <c r="L87" s="276"/>
      <c r="M87" s="228"/>
      <c r="N87" s="228"/>
      <c r="O87" s="35" t="s">
        <v>294</v>
      </c>
      <c r="P87" s="29" t="s">
        <v>286</v>
      </c>
      <c r="Q87" s="29">
        <v>2200</v>
      </c>
      <c r="R87" s="29">
        <v>2200</v>
      </c>
      <c r="S87" s="91">
        <f t="shared" si="2"/>
        <v>1</v>
      </c>
      <c r="T87" s="276"/>
      <c r="U87" s="228"/>
      <c r="V87" s="228"/>
      <c r="W87" s="256"/>
      <c r="X87" s="315"/>
      <c r="Y87" s="306"/>
      <c r="Z87" s="130">
        <v>2200</v>
      </c>
      <c r="AA87" s="50" t="s">
        <v>419</v>
      </c>
      <c r="AB87" s="148" t="s">
        <v>522</v>
      </c>
      <c r="AC87" s="278"/>
    </row>
    <row r="88" spans="1:29" s="27" customFormat="1" ht="81" customHeight="1">
      <c r="A88" s="238" t="s">
        <v>33</v>
      </c>
      <c r="B88" s="241" t="s">
        <v>34</v>
      </c>
      <c r="C88" s="242" t="s">
        <v>41</v>
      </c>
      <c r="D88" s="226" t="s">
        <v>154</v>
      </c>
      <c r="E88" s="226" t="s">
        <v>50</v>
      </c>
      <c r="F88" s="227">
        <v>1</v>
      </c>
      <c r="G88" s="223" t="s">
        <v>86</v>
      </c>
      <c r="H88" s="223" t="s">
        <v>93</v>
      </c>
      <c r="I88" s="223" t="s">
        <v>94</v>
      </c>
      <c r="J88" s="227" t="s">
        <v>38</v>
      </c>
      <c r="K88" s="259">
        <v>15000</v>
      </c>
      <c r="L88" s="276"/>
      <c r="M88" s="228"/>
      <c r="N88" s="228"/>
      <c r="O88" s="35" t="s">
        <v>220</v>
      </c>
      <c r="P88" s="29" t="s">
        <v>295</v>
      </c>
      <c r="Q88" s="130">
        <v>2000</v>
      </c>
      <c r="R88" s="29">
        <v>2000</v>
      </c>
      <c r="S88" s="91">
        <f>R88/Q88</f>
        <v>1</v>
      </c>
      <c r="T88" s="276" t="s">
        <v>93</v>
      </c>
      <c r="U88" s="228" t="s">
        <v>353</v>
      </c>
      <c r="V88" s="228"/>
      <c r="W88" s="256">
        <v>101312000</v>
      </c>
      <c r="X88" s="314">
        <f>66950000+2552720</f>
        <v>69502720</v>
      </c>
      <c r="Y88" s="305">
        <f>X88/W88</f>
        <v>0.6860265319014529</v>
      </c>
      <c r="Z88" s="130">
        <v>2000</v>
      </c>
      <c r="AA88" s="50" t="s">
        <v>419</v>
      </c>
      <c r="AB88" s="148" t="s">
        <v>523</v>
      </c>
      <c r="AC88" s="278"/>
    </row>
    <row r="89" spans="1:29" s="27" customFormat="1" ht="84" customHeight="1">
      <c r="A89" s="240"/>
      <c r="B89" s="241"/>
      <c r="C89" s="242"/>
      <c r="D89" s="226"/>
      <c r="E89" s="226"/>
      <c r="F89" s="227"/>
      <c r="G89" s="223"/>
      <c r="H89" s="223"/>
      <c r="I89" s="223"/>
      <c r="J89" s="227"/>
      <c r="K89" s="259"/>
      <c r="L89" s="276"/>
      <c r="M89" s="228"/>
      <c r="N89" s="228"/>
      <c r="O89" s="35" t="s">
        <v>219</v>
      </c>
      <c r="P89" s="29" t="s">
        <v>296</v>
      </c>
      <c r="Q89" s="29">
        <v>2820</v>
      </c>
      <c r="R89" s="29">
        <v>2820</v>
      </c>
      <c r="S89" s="91">
        <f t="shared" si="2"/>
        <v>1</v>
      </c>
      <c r="T89" s="276"/>
      <c r="U89" s="228"/>
      <c r="V89" s="228"/>
      <c r="W89" s="256"/>
      <c r="X89" s="315"/>
      <c r="Y89" s="306"/>
      <c r="Z89" s="130">
        <v>2820</v>
      </c>
      <c r="AA89" s="50" t="s">
        <v>419</v>
      </c>
      <c r="AB89" s="148" t="s">
        <v>524</v>
      </c>
      <c r="AC89" s="278"/>
    </row>
    <row r="90" spans="1:29" s="27" customFormat="1" ht="52.5" customHeight="1">
      <c r="A90" s="238" t="s">
        <v>33</v>
      </c>
      <c r="B90" s="241" t="s">
        <v>34</v>
      </c>
      <c r="C90" s="226" t="s">
        <v>42</v>
      </c>
      <c r="D90" s="226" t="s">
        <v>152</v>
      </c>
      <c r="E90" s="227">
        <v>0.8</v>
      </c>
      <c r="F90" s="227">
        <v>0.2</v>
      </c>
      <c r="G90" s="223" t="s">
        <v>72</v>
      </c>
      <c r="H90" s="223" t="s">
        <v>73</v>
      </c>
      <c r="I90" s="223" t="s">
        <v>147</v>
      </c>
      <c r="J90" s="226">
        <v>3</v>
      </c>
      <c r="K90" s="229">
        <v>17</v>
      </c>
      <c r="L90" s="276"/>
      <c r="M90" s="228"/>
      <c r="N90" s="228"/>
      <c r="O90" s="35" t="s">
        <v>221</v>
      </c>
      <c r="P90" s="29" t="s">
        <v>222</v>
      </c>
      <c r="Q90" s="29">
        <v>1</v>
      </c>
      <c r="R90" s="29">
        <v>1</v>
      </c>
      <c r="S90" s="91">
        <f t="shared" si="2"/>
        <v>1</v>
      </c>
      <c r="T90" s="234" t="s">
        <v>359</v>
      </c>
      <c r="U90" s="246" t="s">
        <v>445</v>
      </c>
      <c r="V90" s="228"/>
      <c r="W90" s="256">
        <v>93400000</v>
      </c>
      <c r="X90" s="314">
        <v>79500000</v>
      </c>
      <c r="Y90" s="305">
        <f>X90/W90</f>
        <v>0.8511777301927195</v>
      </c>
      <c r="Z90" s="50" t="s">
        <v>420</v>
      </c>
      <c r="AA90" s="50" t="s">
        <v>419</v>
      </c>
      <c r="AB90" s="148" t="s">
        <v>432</v>
      </c>
      <c r="AC90" s="278"/>
    </row>
    <row r="91" spans="1:29" s="27" customFormat="1" ht="75.75" customHeight="1">
      <c r="A91" s="239"/>
      <c r="B91" s="241"/>
      <c r="C91" s="226"/>
      <c r="D91" s="226"/>
      <c r="E91" s="227"/>
      <c r="F91" s="227"/>
      <c r="G91" s="223"/>
      <c r="H91" s="223"/>
      <c r="I91" s="223"/>
      <c r="J91" s="226"/>
      <c r="K91" s="229"/>
      <c r="L91" s="276"/>
      <c r="M91" s="228"/>
      <c r="N91" s="228"/>
      <c r="O91" s="35" t="s">
        <v>242</v>
      </c>
      <c r="P91" s="29" t="s">
        <v>288</v>
      </c>
      <c r="Q91" s="30">
        <v>0.6</v>
      </c>
      <c r="R91" s="30">
        <v>0.6</v>
      </c>
      <c r="S91" s="160">
        <v>1</v>
      </c>
      <c r="T91" s="235"/>
      <c r="U91" s="249"/>
      <c r="V91" s="228"/>
      <c r="W91" s="256"/>
      <c r="X91" s="316"/>
      <c r="Y91" s="307"/>
      <c r="Z91" s="50" t="s">
        <v>420</v>
      </c>
      <c r="AA91" s="50" t="s">
        <v>419</v>
      </c>
      <c r="AB91" s="167" t="s">
        <v>501</v>
      </c>
      <c r="AC91" s="278"/>
    </row>
    <row r="92" spans="1:29" s="27" customFormat="1" ht="75.75" customHeight="1">
      <c r="A92" s="239"/>
      <c r="B92" s="241"/>
      <c r="C92" s="226"/>
      <c r="D92" s="226"/>
      <c r="E92" s="227"/>
      <c r="F92" s="227"/>
      <c r="G92" s="223"/>
      <c r="H92" s="223"/>
      <c r="I92" s="223"/>
      <c r="J92" s="226"/>
      <c r="K92" s="229"/>
      <c r="L92" s="276"/>
      <c r="M92" s="228"/>
      <c r="N92" s="228"/>
      <c r="O92" s="35" t="s">
        <v>299</v>
      </c>
      <c r="P92" s="29" t="s">
        <v>286</v>
      </c>
      <c r="Q92" s="29">
        <v>1</v>
      </c>
      <c r="R92" s="29">
        <v>1</v>
      </c>
      <c r="S92" s="160">
        <v>1</v>
      </c>
      <c r="T92" s="235"/>
      <c r="U92" s="249"/>
      <c r="V92" s="228"/>
      <c r="W92" s="256"/>
      <c r="X92" s="316"/>
      <c r="Y92" s="307"/>
      <c r="Z92" s="50" t="s">
        <v>420</v>
      </c>
      <c r="AA92" s="50" t="s">
        <v>419</v>
      </c>
      <c r="AB92" s="167" t="s">
        <v>502</v>
      </c>
      <c r="AC92" s="278"/>
    </row>
    <row r="93" spans="1:29" s="27" customFormat="1" ht="74.25" customHeight="1">
      <c r="A93" s="240"/>
      <c r="B93" s="241"/>
      <c r="C93" s="226"/>
      <c r="D93" s="226"/>
      <c r="E93" s="227"/>
      <c r="F93" s="227"/>
      <c r="G93" s="223"/>
      <c r="H93" s="223"/>
      <c r="I93" s="223"/>
      <c r="J93" s="226"/>
      <c r="K93" s="229"/>
      <c r="L93" s="276"/>
      <c r="M93" s="228"/>
      <c r="N93" s="228"/>
      <c r="O93" s="35" t="s">
        <v>297</v>
      </c>
      <c r="P93" s="29" t="s">
        <v>298</v>
      </c>
      <c r="Q93" s="30">
        <v>0.6</v>
      </c>
      <c r="R93" s="30">
        <v>0.6</v>
      </c>
      <c r="S93" s="160">
        <v>1</v>
      </c>
      <c r="T93" s="248"/>
      <c r="U93" s="247"/>
      <c r="V93" s="228"/>
      <c r="W93" s="256"/>
      <c r="X93" s="315"/>
      <c r="Y93" s="306"/>
      <c r="Z93" s="50" t="s">
        <v>420</v>
      </c>
      <c r="AA93" s="50" t="s">
        <v>419</v>
      </c>
      <c r="AB93" s="167" t="s">
        <v>503</v>
      </c>
      <c r="AC93" s="278"/>
    </row>
    <row r="94" spans="1:29" s="27" customFormat="1" ht="56.25" customHeight="1">
      <c r="A94" s="238" t="s">
        <v>33</v>
      </c>
      <c r="B94" s="241" t="s">
        <v>34</v>
      </c>
      <c r="C94" s="226" t="s">
        <v>42</v>
      </c>
      <c r="D94" s="226" t="s">
        <v>152</v>
      </c>
      <c r="E94" s="227">
        <v>0.8</v>
      </c>
      <c r="F94" s="227">
        <v>0.2</v>
      </c>
      <c r="G94" s="223" t="s">
        <v>72</v>
      </c>
      <c r="H94" s="223" t="s">
        <v>82</v>
      </c>
      <c r="I94" s="223" t="s">
        <v>83</v>
      </c>
      <c r="J94" s="260">
        <v>2000</v>
      </c>
      <c r="K94" s="259">
        <v>3000</v>
      </c>
      <c r="L94" s="277">
        <v>2020630010018</v>
      </c>
      <c r="M94" s="228" t="s">
        <v>112</v>
      </c>
      <c r="N94" s="228" t="s">
        <v>137</v>
      </c>
      <c r="O94" s="35" t="s">
        <v>302</v>
      </c>
      <c r="P94" s="29" t="s">
        <v>322</v>
      </c>
      <c r="Q94" s="29">
        <v>1600</v>
      </c>
      <c r="R94" s="29">
        <v>1600</v>
      </c>
      <c r="S94" s="91">
        <f t="shared" si="2"/>
        <v>1</v>
      </c>
      <c r="T94" s="276" t="s">
        <v>361</v>
      </c>
      <c r="U94" s="228" t="s">
        <v>394</v>
      </c>
      <c r="V94" s="228" t="s">
        <v>339</v>
      </c>
      <c r="W94" s="256">
        <v>49154160</v>
      </c>
      <c r="X94" s="314">
        <v>49086666</v>
      </c>
      <c r="Y94" s="305">
        <f>X94/W94</f>
        <v>0.9986268913963742</v>
      </c>
      <c r="Z94" s="130">
        <v>1600</v>
      </c>
      <c r="AA94" s="50" t="s">
        <v>419</v>
      </c>
      <c r="AB94" s="148" t="s">
        <v>525</v>
      </c>
      <c r="AC94" s="278" t="s">
        <v>124</v>
      </c>
    </row>
    <row r="95" spans="1:29" s="27" customFormat="1" ht="56.25" customHeight="1">
      <c r="A95" s="239"/>
      <c r="B95" s="241"/>
      <c r="C95" s="226"/>
      <c r="D95" s="226"/>
      <c r="E95" s="227"/>
      <c r="F95" s="227"/>
      <c r="G95" s="223"/>
      <c r="H95" s="223"/>
      <c r="I95" s="223"/>
      <c r="J95" s="260"/>
      <c r="K95" s="259"/>
      <c r="L95" s="277"/>
      <c r="M95" s="228"/>
      <c r="N95" s="228"/>
      <c r="O95" s="35" t="s">
        <v>303</v>
      </c>
      <c r="P95" s="29" t="s">
        <v>323</v>
      </c>
      <c r="Q95" s="29">
        <v>2000</v>
      </c>
      <c r="R95" s="29">
        <v>2000</v>
      </c>
      <c r="S95" s="91">
        <f t="shared" si="2"/>
        <v>1</v>
      </c>
      <c r="T95" s="276"/>
      <c r="U95" s="228"/>
      <c r="V95" s="228"/>
      <c r="W95" s="256"/>
      <c r="X95" s="316"/>
      <c r="Y95" s="307"/>
      <c r="Z95" s="140">
        <v>2000</v>
      </c>
      <c r="AA95" s="50" t="s">
        <v>419</v>
      </c>
      <c r="AB95" s="148" t="s">
        <v>526</v>
      </c>
      <c r="AC95" s="278"/>
    </row>
    <row r="96" spans="1:29" s="27" customFormat="1" ht="75" customHeight="1">
      <c r="A96" s="240"/>
      <c r="B96" s="241"/>
      <c r="C96" s="226"/>
      <c r="D96" s="226"/>
      <c r="E96" s="227"/>
      <c r="F96" s="227"/>
      <c r="G96" s="223"/>
      <c r="H96" s="223"/>
      <c r="I96" s="223"/>
      <c r="J96" s="260"/>
      <c r="K96" s="259"/>
      <c r="L96" s="277"/>
      <c r="M96" s="228"/>
      <c r="N96" s="228"/>
      <c r="O96" s="35" t="s">
        <v>300</v>
      </c>
      <c r="P96" s="29" t="s">
        <v>301</v>
      </c>
      <c r="Q96" s="29">
        <v>200</v>
      </c>
      <c r="R96" s="29">
        <v>200</v>
      </c>
      <c r="S96" s="91">
        <f t="shared" si="2"/>
        <v>1</v>
      </c>
      <c r="T96" s="276"/>
      <c r="U96" s="228"/>
      <c r="V96" s="228"/>
      <c r="W96" s="256"/>
      <c r="X96" s="315"/>
      <c r="Y96" s="306"/>
      <c r="Z96" s="50" t="s">
        <v>420</v>
      </c>
      <c r="AA96" s="50" t="s">
        <v>419</v>
      </c>
      <c r="AB96" s="148" t="s">
        <v>527</v>
      </c>
      <c r="AC96" s="278"/>
    </row>
    <row r="97" spans="1:29" s="1" customFormat="1" ht="95.25" customHeight="1">
      <c r="A97" s="52" t="s">
        <v>33</v>
      </c>
      <c r="B97" s="54" t="s">
        <v>34</v>
      </c>
      <c r="C97" s="24" t="s">
        <v>41</v>
      </c>
      <c r="D97" s="25" t="s">
        <v>154</v>
      </c>
      <c r="E97" s="20" t="s">
        <v>50</v>
      </c>
      <c r="F97" s="22">
        <v>1</v>
      </c>
      <c r="G97" s="43" t="s">
        <v>86</v>
      </c>
      <c r="H97" s="43" t="s">
        <v>99</v>
      </c>
      <c r="I97" s="43" t="s">
        <v>100</v>
      </c>
      <c r="J97" s="20">
        <v>0</v>
      </c>
      <c r="K97" s="26">
        <v>1</v>
      </c>
      <c r="L97" s="277"/>
      <c r="M97" s="228"/>
      <c r="N97" s="228"/>
      <c r="O97" s="35" t="s">
        <v>141</v>
      </c>
      <c r="P97" s="29" t="s">
        <v>269</v>
      </c>
      <c r="Q97" s="30">
        <v>0.6</v>
      </c>
      <c r="R97" s="30">
        <v>0.6</v>
      </c>
      <c r="S97" s="162">
        <v>1</v>
      </c>
      <c r="T97" s="124" t="s">
        <v>359</v>
      </c>
      <c r="U97" s="84" t="s">
        <v>446</v>
      </c>
      <c r="V97" s="228"/>
      <c r="W97" s="50">
        <v>32000000</v>
      </c>
      <c r="X97" s="131">
        <f>15119996+933333</f>
        <v>16053329</v>
      </c>
      <c r="Y97" s="135">
        <f>X97/W97</f>
        <v>0.50166653125</v>
      </c>
      <c r="Z97" s="50" t="s">
        <v>420</v>
      </c>
      <c r="AA97" s="50" t="s">
        <v>419</v>
      </c>
      <c r="AB97" s="167" t="s">
        <v>528</v>
      </c>
      <c r="AC97" s="278"/>
    </row>
    <row r="98" spans="1:29" s="27" customFormat="1" ht="63" customHeight="1">
      <c r="A98" s="236" t="s">
        <v>33</v>
      </c>
      <c r="B98" s="244" t="s">
        <v>34</v>
      </c>
      <c r="C98" s="232" t="s">
        <v>42</v>
      </c>
      <c r="D98" s="232" t="s">
        <v>152</v>
      </c>
      <c r="E98" s="224">
        <v>0.8</v>
      </c>
      <c r="F98" s="224">
        <v>0.2</v>
      </c>
      <c r="G98" s="232" t="s">
        <v>72</v>
      </c>
      <c r="H98" s="232" t="s">
        <v>84</v>
      </c>
      <c r="I98" s="232" t="s">
        <v>85</v>
      </c>
      <c r="J98" s="224" t="s">
        <v>38</v>
      </c>
      <c r="K98" s="310">
        <v>14</v>
      </c>
      <c r="L98" s="301">
        <v>2020630010015</v>
      </c>
      <c r="M98" s="246" t="s">
        <v>118</v>
      </c>
      <c r="N98" s="246" t="s">
        <v>125</v>
      </c>
      <c r="O98" s="35" t="s">
        <v>228</v>
      </c>
      <c r="P98" s="29" t="s">
        <v>113</v>
      </c>
      <c r="Q98" s="29">
        <v>3</v>
      </c>
      <c r="R98" s="29">
        <v>3</v>
      </c>
      <c r="S98" s="91">
        <f t="shared" si="2"/>
        <v>1</v>
      </c>
      <c r="T98" s="234" t="s">
        <v>84</v>
      </c>
      <c r="U98" s="246" t="s">
        <v>395</v>
      </c>
      <c r="V98" s="246" t="s">
        <v>447</v>
      </c>
      <c r="W98" s="250">
        <v>1004252206</v>
      </c>
      <c r="X98" s="314">
        <v>972740120</v>
      </c>
      <c r="Y98" s="305">
        <f>X98/W98</f>
        <v>0.968621342515627</v>
      </c>
      <c r="Z98" s="50" t="s">
        <v>420</v>
      </c>
      <c r="AA98" s="50" t="s">
        <v>419</v>
      </c>
      <c r="AB98" s="145" t="s">
        <v>529</v>
      </c>
      <c r="AC98" s="298" t="s">
        <v>124</v>
      </c>
    </row>
    <row r="99" spans="1:29" s="27" customFormat="1" ht="37.5" customHeight="1">
      <c r="A99" s="237"/>
      <c r="B99" s="245"/>
      <c r="C99" s="233"/>
      <c r="D99" s="233"/>
      <c r="E99" s="225"/>
      <c r="F99" s="225"/>
      <c r="G99" s="233"/>
      <c r="H99" s="233"/>
      <c r="I99" s="233"/>
      <c r="J99" s="225"/>
      <c r="K99" s="311"/>
      <c r="L99" s="302"/>
      <c r="M99" s="249"/>
      <c r="N99" s="249"/>
      <c r="O99" s="35" t="s">
        <v>253</v>
      </c>
      <c r="P99" s="29" t="s">
        <v>287</v>
      </c>
      <c r="Q99" s="29">
        <v>2</v>
      </c>
      <c r="R99" s="29">
        <v>2</v>
      </c>
      <c r="S99" s="91">
        <f t="shared" si="2"/>
        <v>1</v>
      </c>
      <c r="T99" s="235"/>
      <c r="U99" s="249"/>
      <c r="V99" s="249"/>
      <c r="W99" s="251"/>
      <c r="X99" s="316"/>
      <c r="Y99" s="307"/>
      <c r="Z99" s="50" t="s">
        <v>420</v>
      </c>
      <c r="AA99" s="50" t="s">
        <v>419</v>
      </c>
      <c r="AB99" s="145" t="s">
        <v>530</v>
      </c>
      <c r="AC99" s="299"/>
    </row>
    <row r="100" spans="1:29" s="27" customFormat="1" ht="37.5" customHeight="1">
      <c r="A100" s="237"/>
      <c r="B100" s="245"/>
      <c r="C100" s="233"/>
      <c r="D100" s="233"/>
      <c r="E100" s="225"/>
      <c r="F100" s="225"/>
      <c r="G100" s="233"/>
      <c r="H100" s="233"/>
      <c r="I100" s="233"/>
      <c r="J100" s="225"/>
      <c r="K100" s="311"/>
      <c r="L100" s="302"/>
      <c r="M100" s="249"/>
      <c r="N100" s="249"/>
      <c r="O100" s="35" t="s">
        <v>224</v>
      </c>
      <c r="P100" s="29" t="s">
        <v>225</v>
      </c>
      <c r="Q100" s="30">
        <v>0.6</v>
      </c>
      <c r="R100" s="113">
        <v>0.638</v>
      </c>
      <c r="S100" s="91">
        <v>1</v>
      </c>
      <c r="T100" s="235"/>
      <c r="U100" s="249"/>
      <c r="V100" s="249"/>
      <c r="W100" s="251"/>
      <c r="X100" s="316"/>
      <c r="Y100" s="307"/>
      <c r="Z100" s="50" t="s">
        <v>420</v>
      </c>
      <c r="AA100" s="50" t="s">
        <v>419</v>
      </c>
      <c r="AB100" s="145" t="s">
        <v>433</v>
      </c>
      <c r="AC100" s="299"/>
    </row>
    <row r="101" spans="1:29" s="27" customFormat="1" ht="37.5" customHeight="1">
      <c r="A101" s="237"/>
      <c r="B101" s="245"/>
      <c r="C101" s="233"/>
      <c r="D101" s="233"/>
      <c r="E101" s="225"/>
      <c r="F101" s="225"/>
      <c r="G101" s="233"/>
      <c r="H101" s="233"/>
      <c r="I101" s="233"/>
      <c r="J101" s="225"/>
      <c r="K101" s="311"/>
      <c r="L101" s="302"/>
      <c r="M101" s="249"/>
      <c r="N101" s="249"/>
      <c r="O101" s="35" t="s">
        <v>226</v>
      </c>
      <c r="P101" s="29" t="s">
        <v>194</v>
      </c>
      <c r="Q101" s="29">
        <v>12</v>
      </c>
      <c r="R101" s="29">
        <v>12</v>
      </c>
      <c r="S101" s="91">
        <f t="shared" si="2"/>
        <v>1</v>
      </c>
      <c r="T101" s="235"/>
      <c r="U101" s="249"/>
      <c r="V101" s="249"/>
      <c r="W101" s="251"/>
      <c r="X101" s="316"/>
      <c r="Y101" s="307"/>
      <c r="Z101" s="50" t="s">
        <v>420</v>
      </c>
      <c r="AA101" s="50" t="s">
        <v>419</v>
      </c>
      <c r="AB101" s="145" t="s">
        <v>531</v>
      </c>
      <c r="AC101" s="299"/>
    </row>
    <row r="102" spans="1:29" s="27" customFormat="1" ht="37.5" customHeight="1">
      <c r="A102" s="237"/>
      <c r="B102" s="245"/>
      <c r="C102" s="233"/>
      <c r="D102" s="233"/>
      <c r="E102" s="225"/>
      <c r="F102" s="225"/>
      <c r="G102" s="233"/>
      <c r="H102" s="233"/>
      <c r="I102" s="233"/>
      <c r="J102" s="225"/>
      <c r="K102" s="311"/>
      <c r="L102" s="302"/>
      <c r="M102" s="249"/>
      <c r="N102" s="249"/>
      <c r="O102" s="35" t="s">
        <v>227</v>
      </c>
      <c r="P102" s="29" t="s">
        <v>304</v>
      </c>
      <c r="Q102" s="29">
        <v>12</v>
      </c>
      <c r="R102" s="29">
        <v>12</v>
      </c>
      <c r="S102" s="91">
        <f t="shared" si="2"/>
        <v>1</v>
      </c>
      <c r="T102" s="235"/>
      <c r="U102" s="249"/>
      <c r="V102" s="249"/>
      <c r="W102" s="251"/>
      <c r="X102" s="316"/>
      <c r="Y102" s="307"/>
      <c r="Z102" s="50" t="s">
        <v>420</v>
      </c>
      <c r="AA102" s="50" t="s">
        <v>419</v>
      </c>
      <c r="AB102" s="145" t="s">
        <v>532</v>
      </c>
      <c r="AC102" s="299"/>
    </row>
    <row r="103" spans="1:29" s="27" customFormat="1" ht="37.5" customHeight="1">
      <c r="A103" s="237"/>
      <c r="B103" s="245"/>
      <c r="C103" s="233"/>
      <c r="D103" s="233"/>
      <c r="E103" s="225"/>
      <c r="F103" s="225"/>
      <c r="G103" s="233"/>
      <c r="H103" s="233"/>
      <c r="I103" s="233"/>
      <c r="J103" s="225"/>
      <c r="K103" s="311"/>
      <c r="L103" s="302"/>
      <c r="M103" s="249"/>
      <c r="N103" s="249"/>
      <c r="O103" s="35" t="s">
        <v>240</v>
      </c>
      <c r="P103" s="29" t="s">
        <v>305</v>
      </c>
      <c r="Q103" s="29">
        <v>12</v>
      </c>
      <c r="R103" s="29">
        <v>12</v>
      </c>
      <c r="S103" s="91">
        <f t="shared" si="2"/>
        <v>1</v>
      </c>
      <c r="T103" s="235"/>
      <c r="U103" s="249"/>
      <c r="V103" s="249"/>
      <c r="W103" s="251"/>
      <c r="X103" s="316"/>
      <c r="Y103" s="307"/>
      <c r="Z103" s="50" t="s">
        <v>420</v>
      </c>
      <c r="AA103" s="50" t="s">
        <v>419</v>
      </c>
      <c r="AB103" s="145" t="s">
        <v>533</v>
      </c>
      <c r="AC103" s="299"/>
    </row>
    <row r="104" spans="1:29" s="27" customFormat="1" ht="37.5" customHeight="1">
      <c r="A104" s="237"/>
      <c r="B104" s="245"/>
      <c r="C104" s="233"/>
      <c r="D104" s="233"/>
      <c r="E104" s="225"/>
      <c r="F104" s="225"/>
      <c r="G104" s="233"/>
      <c r="H104" s="233"/>
      <c r="I104" s="233"/>
      <c r="J104" s="225"/>
      <c r="K104" s="311"/>
      <c r="L104" s="302"/>
      <c r="M104" s="249"/>
      <c r="N104" s="249"/>
      <c r="O104" s="35" t="s">
        <v>254</v>
      </c>
      <c r="P104" s="29" t="s">
        <v>306</v>
      </c>
      <c r="Q104" s="29">
        <v>2</v>
      </c>
      <c r="R104" s="29">
        <v>2</v>
      </c>
      <c r="S104" s="91">
        <f t="shared" si="2"/>
        <v>1</v>
      </c>
      <c r="T104" s="235"/>
      <c r="U104" s="249"/>
      <c r="V104" s="249"/>
      <c r="W104" s="251"/>
      <c r="X104" s="316"/>
      <c r="Y104" s="307"/>
      <c r="Z104" s="50" t="s">
        <v>420</v>
      </c>
      <c r="AA104" s="50" t="s">
        <v>419</v>
      </c>
      <c r="AB104" s="145" t="s">
        <v>534</v>
      </c>
      <c r="AC104" s="299"/>
    </row>
    <row r="105" spans="1:29" s="27" customFormat="1" ht="57" customHeight="1">
      <c r="A105" s="237"/>
      <c r="B105" s="245"/>
      <c r="C105" s="233"/>
      <c r="D105" s="233"/>
      <c r="E105" s="225"/>
      <c r="F105" s="225"/>
      <c r="G105" s="233"/>
      <c r="H105" s="233"/>
      <c r="I105" s="233"/>
      <c r="J105" s="225"/>
      <c r="K105" s="311"/>
      <c r="L105" s="302"/>
      <c r="M105" s="249"/>
      <c r="N105" s="249"/>
      <c r="O105" s="35" t="s">
        <v>255</v>
      </c>
      <c r="P105" s="29" t="s">
        <v>307</v>
      </c>
      <c r="Q105" s="29">
        <v>2</v>
      </c>
      <c r="R105" s="29">
        <v>2</v>
      </c>
      <c r="S105" s="91">
        <f t="shared" si="2"/>
        <v>1</v>
      </c>
      <c r="T105" s="235"/>
      <c r="U105" s="249"/>
      <c r="V105" s="249"/>
      <c r="W105" s="251"/>
      <c r="X105" s="316"/>
      <c r="Y105" s="307"/>
      <c r="Z105" s="50" t="s">
        <v>420</v>
      </c>
      <c r="AA105" s="50" t="s">
        <v>419</v>
      </c>
      <c r="AB105" s="145" t="s">
        <v>535</v>
      </c>
      <c r="AC105" s="299"/>
    </row>
    <row r="106" spans="1:29" s="27" customFormat="1" ht="57" customHeight="1">
      <c r="A106" s="317"/>
      <c r="B106" s="313"/>
      <c r="C106" s="261"/>
      <c r="D106" s="261"/>
      <c r="E106" s="286"/>
      <c r="F106" s="286"/>
      <c r="G106" s="261"/>
      <c r="H106" s="261"/>
      <c r="I106" s="261"/>
      <c r="J106" s="286"/>
      <c r="K106" s="312"/>
      <c r="L106" s="303"/>
      <c r="M106" s="247"/>
      <c r="N106" s="247"/>
      <c r="O106" s="35" t="s">
        <v>398</v>
      </c>
      <c r="P106" s="29" t="s">
        <v>399</v>
      </c>
      <c r="Q106" s="29">
        <v>1</v>
      </c>
      <c r="R106" s="29">
        <v>1</v>
      </c>
      <c r="S106" s="91">
        <f t="shared" si="2"/>
        <v>1</v>
      </c>
      <c r="T106" s="248"/>
      <c r="U106" s="247"/>
      <c r="V106" s="247"/>
      <c r="W106" s="252"/>
      <c r="X106" s="315"/>
      <c r="Y106" s="306"/>
      <c r="Z106" s="50" t="s">
        <v>420</v>
      </c>
      <c r="AA106" s="50" t="s">
        <v>419</v>
      </c>
      <c r="AB106" s="50" t="s">
        <v>434</v>
      </c>
      <c r="AC106" s="300"/>
    </row>
    <row r="107" spans="1:29" s="1" customFormat="1" ht="48" customHeight="1">
      <c r="A107" s="238" t="s">
        <v>33</v>
      </c>
      <c r="B107" s="241" t="s">
        <v>34</v>
      </c>
      <c r="C107" s="242" t="s">
        <v>41</v>
      </c>
      <c r="D107" s="226" t="s">
        <v>154</v>
      </c>
      <c r="E107" s="226" t="s">
        <v>50</v>
      </c>
      <c r="F107" s="227">
        <v>1</v>
      </c>
      <c r="G107" s="223" t="s">
        <v>86</v>
      </c>
      <c r="H107" s="223" t="s">
        <v>97</v>
      </c>
      <c r="I107" s="223" t="s">
        <v>98</v>
      </c>
      <c r="J107" s="227">
        <v>1</v>
      </c>
      <c r="K107" s="258">
        <v>1</v>
      </c>
      <c r="L107" s="277">
        <v>2020630010014</v>
      </c>
      <c r="M107" s="228" t="s">
        <v>122</v>
      </c>
      <c r="N107" s="228" t="s">
        <v>138</v>
      </c>
      <c r="O107" s="46" t="s">
        <v>233</v>
      </c>
      <c r="P107" s="29" t="s">
        <v>113</v>
      </c>
      <c r="Q107" s="29">
        <v>4</v>
      </c>
      <c r="R107" s="29">
        <v>4</v>
      </c>
      <c r="S107" s="91">
        <f t="shared" si="2"/>
        <v>1</v>
      </c>
      <c r="T107" s="276" t="s">
        <v>362</v>
      </c>
      <c r="U107" s="228" t="s">
        <v>396</v>
      </c>
      <c r="V107" s="228" t="s">
        <v>449</v>
      </c>
      <c r="W107" s="256">
        <v>140064000</v>
      </c>
      <c r="X107" s="314">
        <f>125000000+4926666</f>
        <v>129926666</v>
      </c>
      <c r="Y107" s="305">
        <f>X107/W107</f>
        <v>0.9276235578021476</v>
      </c>
      <c r="Z107" s="50" t="s">
        <v>420</v>
      </c>
      <c r="AA107" s="50" t="s">
        <v>419</v>
      </c>
      <c r="AB107" s="148" t="s">
        <v>536</v>
      </c>
      <c r="AC107" s="278" t="s">
        <v>124</v>
      </c>
    </row>
    <row r="108" spans="1:29" s="1" customFormat="1" ht="47.25" customHeight="1">
      <c r="A108" s="239"/>
      <c r="B108" s="241"/>
      <c r="C108" s="242"/>
      <c r="D108" s="226"/>
      <c r="E108" s="226"/>
      <c r="F108" s="227"/>
      <c r="G108" s="223"/>
      <c r="H108" s="223"/>
      <c r="I108" s="223"/>
      <c r="J108" s="227"/>
      <c r="K108" s="258"/>
      <c r="L108" s="277"/>
      <c r="M108" s="228"/>
      <c r="N108" s="228"/>
      <c r="O108" s="46" t="s">
        <v>229</v>
      </c>
      <c r="P108" s="29" t="s">
        <v>189</v>
      </c>
      <c r="Q108" s="30">
        <v>1</v>
      </c>
      <c r="R108" s="30">
        <v>1</v>
      </c>
      <c r="S108" s="91">
        <v>1</v>
      </c>
      <c r="T108" s="276"/>
      <c r="U108" s="228"/>
      <c r="V108" s="228"/>
      <c r="W108" s="256"/>
      <c r="X108" s="316"/>
      <c r="Y108" s="307"/>
      <c r="Z108" s="50" t="s">
        <v>420</v>
      </c>
      <c r="AA108" s="50" t="s">
        <v>419</v>
      </c>
      <c r="AB108" s="148" t="s">
        <v>537</v>
      </c>
      <c r="AC108" s="278"/>
    </row>
    <row r="109" spans="1:29" s="1" customFormat="1" ht="47.25" customHeight="1">
      <c r="A109" s="239"/>
      <c r="B109" s="241"/>
      <c r="C109" s="242"/>
      <c r="D109" s="226"/>
      <c r="E109" s="226"/>
      <c r="F109" s="227"/>
      <c r="G109" s="223"/>
      <c r="H109" s="223"/>
      <c r="I109" s="223"/>
      <c r="J109" s="227"/>
      <c r="K109" s="258"/>
      <c r="L109" s="277"/>
      <c r="M109" s="228"/>
      <c r="N109" s="228"/>
      <c r="O109" s="46" t="s">
        <v>257</v>
      </c>
      <c r="P109" s="29" t="s">
        <v>263</v>
      </c>
      <c r="Q109" s="29">
        <v>6</v>
      </c>
      <c r="R109" s="29">
        <v>6</v>
      </c>
      <c r="S109" s="91">
        <f t="shared" si="2"/>
        <v>1</v>
      </c>
      <c r="T109" s="276"/>
      <c r="U109" s="228"/>
      <c r="V109" s="228"/>
      <c r="W109" s="256"/>
      <c r="X109" s="316"/>
      <c r="Y109" s="307"/>
      <c r="Z109" s="50" t="s">
        <v>420</v>
      </c>
      <c r="AA109" s="50" t="s">
        <v>419</v>
      </c>
      <c r="AB109" s="148" t="s">
        <v>538</v>
      </c>
      <c r="AC109" s="278"/>
    </row>
    <row r="110" spans="1:29" s="1" customFormat="1" ht="47.25" customHeight="1">
      <c r="A110" s="239"/>
      <c r="B110" s="241"/>
      <c r="C110" s="242"/>
      <c r="D110" s="226"/>
      <c r="E110" s="226"/>
      <c r="F110" s="227"/>
      <c r="G110" s="223"/>
      <c r="H110" s="223"/>
      <c r="I110" s="223"/>
      <c r="J110" s="227"/>
      <c r="K110" s="258"/>
      <c r="L110" s="277"/>
      <c r="M110" s="228"/>
      <c r="N110" s="228"/>
      <c r="O110" s="46" t="s">
        <v>230</v>
      </c>
      <c r="P110" s="29" t="s">
        <v>264</v>
      </c>
      <c r="Q110" s="29">
        <v>4</v>
      </c>
      <c r="R110" s="29">
        <v>4</v>
      </c>
      <c r="S110" s="91">
        <f t="shared" si="2"/>
        <v>1</v>
      </c>
      <c r="T110" s="276"/>
      <c r="U110" s="228"/>
      <c r="V110" s="228"/>
      <c r="W110" s="256"/>
      <c r="X110" s="316"/>
      <c r="Y110" s="307"/>
      <c r="Z110" s="50" t="s">
        <v>420</v>
      </c>
      <c r="AA110" s="50" t="s">
        <v>419</v>
      </c>
      <c r="AB110" s="148" t="s">
        <v>539</v>
      </c>
      <c r="AC110" s="278"/>
    </row>
    <row r="111" spans="1:29" s="1" customFormat="1" ht="47.25" customHeight="1">
      <c r="A111" s="239"/>
      <c r="B111" s="241"/>
      <c r="C111" s="242"/>
      <c r="D111" s="226"/>
      <c r="E111" s="226"/>
      <c r="F111" s="227"/>
      <c r="G111" s="223"/>
      <c r="H111" s="223"/>
      <c r="I111" s="223"/>
      <c r="J111" s="227"/>
      <c r="K111" s="258"/>
      <c r="L111" s="277"/>
      <c r="M111" s="228"/>
      <c r="N111" s="228"/>
      <c r="O111" s="46" t="s">
        <v>231</v>
      </c>
      <c r="P111" s="29" t="s">
        <v>308</v>
      </c>
      <c r="Q111" s="29">
        <v>4</v>
      </c>
      <c r="R111" s="29">
        <v>4</v>
      </c>
      <c r="S111" s="91">
        <f t="shared" si="2"/>
        <v>1</v>
      </c>
      <c r="T111" s="276"/>
      <c r="U111" s="228"/>
      <c r="V111" s="228"/>
      <c r="W111" s="256"/>
      <c r="X111" s="316"/>
      <c r="Y111" s="307"/>
      <c r="Z111" s="50" t="s">
        <v>420</v>
      </c>
      <c r="AA111" s="50" t="s">
        <v>419</v>
      </c>
      <c r="AB111" s="148" t="s">
        <v>540</v>
      </c>
      <c r="AC111" s="278"/>
    </row>
    <row r="112" spans="1:29" s="1" customFormat="1" ht="47.25" customHeight="1">
      <c r="A112" s="239"/>
      <c r="B112" s="241"/>
      <c r="C112" s="242"/>
      <c r="D112" s="226"/>
      <c r="E112" s="226"/>
      <c r="F112" s="227"/>
      <c r="G112" s="223"/>
      <c r="H112" s="223"/>
      <c r="I112" s="223"/>
      <c r="J112" s="227"/>
      <c r="K112" s="258"/>
      <c r="L112" s="277"/>
      <c r="M112" s="228"/>
      <c r="N112" s="228"/>
      <c r="O112" s="46" t="s">
        <v>232</v>
      </c>
      <c r="P112" s="29" t="s">
        <v>309</v>
      </c>
      <c r="Q112" s="29">
        <v>150</v>
      </c>
      <c r="R112" s="29">
        <v>150</v>
      </c>
      <c r="S112" s="91">
        <f t="shared" si="2"/>
        <v>1</v>
      </c>
      <c r="T112" s="276"/>
      <c r="U112" s="228"/>
      <c r="V112" s="228"/>
      <c r="W112" s="256"/>
      <c r="X112" s="316"/>
      <c r="Y112" s="307"/>
      <c r="Z112" s="50" t="s">
        <v>420</v>
      </c>
      <c r="AA112" s="50" t="s">
        <v>419</v>
      </c>
      <c r="AB112" s="148" t="s">
        <v>541</v>
      </c>
      <c r="AC112" s="278"/>
    </row>
    <row r="113" spans="1:29" s="1" customFormat="1" ht="47.25" customHeight="1">
      <c r="A113" s="240"/>
      <c r="B113" s="241"/>
      <c r="C113" s="242"/>
      <c r="D113" s="226"/>
      <c r="E113" s="226"/>
      <c r="F113" s="227"/>
      <c r="G113" s="223"/>
      <c r="H113" s="223"/>
      <c r="I113" s="223"/>
      <c r="J113" s="227"/>
      <c r="K113" s="258"/>
      <c r="L113" s="277"/>
      <c r="M113" s="228"/>
      <c r="N113" s="228"/>
      <c r="O113" s="46" t="s">
        <v>241</v>
      </c>
      <c r="P113" s="29" t="s">
        <v>310</v>
      </c>
      <c r="Q113" s="29">
        <v>5000</v>
      </c>
      <c r="R113" s="29">
        <v>5000</v>
      </c>
      <c r="S113" s="91">
        <f t="shared" si="2"/>
        <v>1</v>
      </c>
      <c r="T113" s="276"/>
      <c r="U113" s="228"/>
      <c r="V113" s="228"/>
      <c r="W113" s="256"/>
      <c r="X113" s="315"/>
      <c r="Y113" s="306"/>
      <c r="Z113" s="130">
        <v>5000</v>
      </c>
      <c r="AA113" s="50" t="s">
        <v>419</v>
      </c>
      <c r="AB113" s="148" t="s">
        <v>542</v>
      </c>
      <c r="AC113" s="278"/>
    </row>
    <row r="114" spans="1:29" s="27" customFormat="1" ht="87" customHeight="1">
      <c r="A114" s="52" t="s">
        <v>33</v>
      </c>
      <c r="B114" s="54" t="s">
        <v>34</v>
      </c>
      <c r="C114" s="20" t="s">
        <v>42</v>
      </c>
      <c r="D114" s="25" t="s">
        <v>152</v>
      </c>
      <c r="E114" s="22">
        <v>0.8</v>
      </c>
      <c r="F114" s="22">
        <v>0.2</v>
      </c>
      <c r="G114" s="43" t="s">
        <v>72</v>
      </c>
      <c r="H114" s="43" t="s">
        <v>73</v>
      </c>
      <c r="I114" s="43" t="s">
        <v>147</v>
      </c>
      <c r="J114" s="20">
        <v>3</v>
      </c>
      <c r="K114" s="26">
        <v>17</v>
      </c>
      <c r="L114" s="277"/>
      <c r="M114" s="228"/>
      <c r="N114" s="228"/>
      <c r="O114" s="35" t="s">
        <v>186</v>
      </c>
      <c r="P114" s="29" t="s">
        <v>269</v>
      </c>
      <c r="Q114" s="30">
        <v>0.6</v>
      </c>
      <c r="R114" s="30">
        <v>0.6</v>
      </c>
      <c r="S114" s="162">
        <v>1</v>
      </c>
      <c r="T114" s="124" t="s">
        <v>359</v>
      </c>
      <c r="U114" s="82" t="s">
        <v>448</v>
      </c>
      <c r="V114" s="228"/>
      <c r="W114" s="50">
        <v>57000000</v>
      </c>
      <c r="X114" s="155">
        <v>48283333</v>
      </c>
      <c r="Y114" s="135">
        <f>X114/W114</f>
        <v>0.8470760175438596</v>
      </c>
      <c r="Z114" s="50" t="s">
        <v>420</v>
      </c>
      <c r="AA114" s="50" t="s">
        <v>419</v>
      </c>
      <c r="AB114" s="165" t="s">
        <v>543</v>
      </c>
      <c r="AC114" s="278"/>
    </row>
    <row r="115" spans="1:29" s="1" customFormat="1" ht="78" customHeight="1">
      <c r="A115" s="238" t="s">
        <v>33</v>
      </c>
      <c r="B115" s="257" t="s">
        <v>34</v>
      </c>
      <c r="C115" s="226" t="s">
        <v>42</v>
      </c>
      <c r="D115" s="226" t="s">
        <v>152</v>
      </c>
      <c r="E115" s="226" t="s">
        <v>50</v>
      </c>
      <c r="F115" s="227">
        <v>1</v>
      </c>
      <c r="G115" s="226" t="s">
        <v>86</v>
      </c>
      <c r="H115" s="226" t="s">
        <v>148</v>
      </c>
      <c r="I115" s="226" t="s">
        <v>149</v>
      </c>
      <c r="J115" s="227" t="s">
        <v>38</v>
      </c>
      <c r="K115" s="258">
        <v>0.6</v>
      </c>
      <c r="L115" s="276" t="s">
        <v>343</v>
      </c>
      <c r="M115" s="228" t="s">
        <v>117</v>
      </c>
      <c r="N115" s="228" t="s">
        <v>150</v>
      </c>
      <c r="O115" s="35" t="s">
        <v>235</v>
      </c>
      <c r="P115" s="29" t="s">
        <v>258</v>
      </c>
      <c r="Q115" s="29">
        <v>300</v>
      </c>
      <c r="R115" s="29">
        <v>300</v>
      </c>
      <c r="S115" s="91">
        <f t="shared" si="2"/>
        <v>1</v>
      </c>
      <c r="T115" s="276" t="s">
        <v>363</v>
      </c>
      <c r="U115" s="228" t="s">
        <v>402</v>
      </c>
      <c r="V115" s="228" t="s">
        <v>449</v>
      </c>
      <c r="W115" s="256">
        <v>132744000</v>
      </c>
      <c r="X115" s="314">
        <v>122203326</v>
      </c>
      <c r="Y115" s="305">
        <f>X115/W115</f>
        <v>0.9205939703489423</v>
      </c>
      <c r="Z115" s="140" t="s">
        <v>545</v>
      </c>
      <c r="AA115" s="108" t="s">
        <v>419</v>
      </c>
      <c r="AB115" s="148" t="s">
        <v>544</v>
      </c>
      <c r="AC115" s="278" t="s">
        <v>124</v>
      </c>
    </row>
    <row r="116" spans="1:29" s="1" customFormat="1" ht="81" customHeight="1">
      <c r="A116" s="239"/>
      <c r="B116" s="257"/>
      <c r="C116" s="226"/>
      <c r="D116" s="226"/>
      <c r="E116" s="226"/>
      <c r="F116" s="227"/>
      <c r="G116" s="226"/>
      <c r="H116" s="226"/>
      <c r="I116" s="226"/>
      <c r="J116" s="227"/>
      <c r="K116" s="258"/>
      <c r="L116" s="276"/>
      <c r="M116" s="228"/>
      <c r="N116" s="228"/>
      <c r="O116" s="35" t="s">
        <v>234</v>
      </c>
      <c r="P116" s="29" t="s">
        <v>311</v>
      </c>
      <c r="Q116" s="29">
        <v>1500</v>
      </c>
      <c r="R116" s="29">
        <v>1500</v>
      </c>
      <c r="S116" s="91">
        <f t="shared" si="2"/>
        <v>1</v>
      </c>
      <c r="T116" s="276"/>
      <c r="U116" s="228"/>
      <c r="V116" s="228"/>
      <c r="W116" s="256"/>
      <c r="X116" s="316"/>
      <c r="Y116" s="307"/>
      <c r="Z116" s="50" t="s">
        <v>435</v>
      </c>
      <c r="AA116" s="50" t="s">
        <v>419</v>
      </c>
      <c r="AB116" s="148" t="s">
        <v>546</v>
      </c>
      <c r="AC116" s="278"/>
    </row>
    <row r="117" spans="1:29" s="1" customFormat="1" ht="64.5" customHeight="1">
      <c r="A117" s="240"/>
      <c r="B117" s="257"/>
      <c r="C117" s="226"/>
      <c r="D117" s="226"/>
      <c r="E117" s="226"/>
      <c r="F117" s="227"/>
      <c r="G117" s="226"/>
      <c r="H117" s="226"/>
      <c r="I117" s="226"/>
      <c r="J117" s="227"/>
      <c r="K117" s="258"/>
      <c r="L117" s="276"/>
      <c r="M117" s="228"/>
      <c r="N117" s="228"/>
      <c r="O117" s="35" t="s">
        <v>312</v>
      </c>
      <c r="P117" s="29" t="s">
        <v>286</v>
      </c>
      <c r="Q117" s="29">
        <v>6</v>
      </c>
      <c r="R117" s="29">
        <v>6</v>
      </c>
      <c r="S117" s="91">
        <f t="shared" si="2"/>
        <v>1</v>
      </c>
      <c r="T117" s="276"/>
      <c r="U117" s="228"/>
      <c r="V117" s="228"/>
      <c r="W117" s="256"/>
      <c r="X117" s="315"/>
      <c r="Y117" s="306"/>
      <c r="Z117" s="50" t="s">
        <v>420</v>
      </c>
      <c r="AA117" s="50" t="s">
        <v>419</v>
      </c>
      <c r="AB117" s="148" t="s">
        <v>547</v>
      </c>
      <c r="AC117" s="278"/>
    </row>
    <row r="118" spans="1:29" s="28" customFormat="1" ht="78" customHeight="1" thickBot="1">
      <c r="A118" s="53" t="s">
        <v>33</v>
      </c>
      <c r="B118" s="55" t="s">
        <v>105</v>
      </c>
      <c r="C118" s="38" t="s">
        <v>35</v>
      </c>
      <c r="D118" s="39" t="s">
        <v>155</v>
      </c>
      <c r="E118" s="40">
        <v>1</v>
      </c>
      <c r="F118" s="40">
        <v>1</v>
      </c>
      <c r="G118" s="44" t="s">
        <v>36</v>
      </c>
      <c r="H118" s="44" t="s">
        <v>106</v>
      </c>
      <c r="I118" s="44" t="s">
        <v>107</v>
      </c>
      <c r="J118" s="40">
        <v>1</v>
      </c>
      <c r="K118" s="41">
        <v>1</v>
      </c>
      <c r="L118" s="56">
        <v>2020630010029</v>
      </c>
      <c r="M118" s="49" t="s">
        <v>161</v>
      </c>
      <c r="N118" s="49" t="s">
        <v>162</v>
      </c>
      <c r="O118" s="48" t="s">
        <v>175</v>
      </c>
      <c r="P118" s="49" t="s">
        <v>176</v>
      </c>
      <c r="Q118" s="128">
        <v>1</v>
      </c>
      <c r="R118" s="113">
        <v>1</v>
      </c>
      <c r="S118" s="91">
        <f>R118/Q118</f>
        <v>1</v>
      </c>
      <c r="T118" s="124" t="s">
        <v>364</v>
      </c>
      <c r="U118" s="84" t="s">
        <v>397</v>
      </c>
      <c r="V118" s="49" t="s">
        <v>344</v>
      </c>
      <c r="W118" s="155">
        <f>1764944985</f>
        <v>1764944985</v>
      </c>
      <c r="X118" s="133">
        <v>1046032609.05</v>
      </c>
      <c r="Y118" s="136">
        <f>X118/W118</f>
        <v>0.5926715098431241</v>
      </c>
      <c r="Z118" s="141"/>
      <c r="AA118" s="109"/>
      <c r="AB118" s="109"/>
      <c r="AC118" s="57" t="s">
        <v>124</v>
      </c>
    </row>
    <row r="119" spans="1:29" ht="15" customHeight="1">
      <c r="A119" s="117" t="s">
        <v>12</v>
      </c>
      <c r="B119" s="118"/>
      <c r="C119" s="118"/>
      <c r="D119" s="118"/>
      <c r="E119" s="118"/>
      <c r="F119" s="118"/>
      <c r="G119" s="118"/>
      <c r="H119" s="118"/>
      <c r="I119" s="118"/>
      <c r="J119" s="118"/>
      <c r="K119" s="118"/>
      <c r="L119" s="118"/>
      <c r="M119" s="118"/>
      <c r="N119" s="118"/>
      <c r="O119" s="118"/>
      <c r="P119" s="118"/>
      <c r="Q119" s="118"/>
      <c r="R119" s="118"/>
      <c r="S119" s="118"/>
      <c r="T119" s="118"/>
      <c r="U119" s="118"/>
      <c r="V119" s="119"/>
      <c r="W119" s="288">
        <f>SUM(W12:W118)</f>
        <v>147432419366.92</v>
      </c>
      <c r="X119" s="360">
        <f>SUM(X12:X118)</f>
        <v>145176658433.62</v>
      </c>
      <c r="Y119" s="358">
        <f>X119/W119</f>
        <v>0.9846996953384721</v>
      </c>
      <c r="Z119" s="142"/>
      <c r="AA119" s="110"/>
      <c r="AB119" s="110"/>
      <c r="AC119" s="19"/>
    </row>
    <row r="120" spans="1:29" ht="13.5" thickBot="1">
      <c r="A120" s="120"/>
      <c r="B120" s="121"/>
      <c r="C120" s="121"/>
      <c r="D120" s="121"/>
      <c r="E120" s="121"/>
      <c r="F120" s="121"/>
      <c r="G120" s="121"/>
      <c r="H120" s="121"/>
      <c r="I120" s="121"/>
      <c r="J120" s="121"/>
      <c r="K120" s="121"/>
      <c r="L120" s="121"/>
      <c r="M120" s="121"/>
      <c r="N120" s="121"/>
      <c r="O120" s="121"/>
      <c r="P120" s="121"/>
      <c r="Q120" s="121"/>
      <c r="R120" s="121"/>
      <c r="S120" s="121"/>
      <c r="T120" s="121"/>
      <c r="U120" s="121"/>
      <c r="V120" s="122"/>
      <c r="W120" s="289"/>
      <c r="X120" s="361"/>
      <c r="Y120" s="359"/>
      <c r="Z120" s="143"/>
      <c r="AA120" s="111"/>
      <c r="AB120" s="111"/>
      <c r="AC120" s="13"/>
    </row>
    <row r="121" spans="1:29" ht="12.75" hidden="1">
      <c r="A121" s="97"/>
      <c r="B121" s="98"/>
      <c r="C121" s="98"/>
      <c r="D121" s="98"/>
      <c r="E121" s="98"/>
      <c r="F121" s="98"/>
      <c r="G121" s="98"/>
      <c r="H121" s="98"/>
      <c r="I121" s="98"/>
      <c r="J121" s="98"/>
      <c r="K121" s="98"/>
      <c r="L121" s="98"/>
      <c r="M121" s="98"/>
      <c r="N121" s="98"/>
      <c r="O121" s="98"/>
      <c r="P121" s="98"/>
      <c r="Q121" s="98"/>
      <c r="R121" s="98"/>
      <c r="S121" s="221">
        <v>0</v>
      </c>
      <c r="T121" s="98"/>
      <c r="U121" s="98"/>
      <c r="V121" s="98"/>
      <c r="W121" s="115"/>
      <c r="X121" s="115"/>
      <c r="Y121" s="116">
        <v>0</v>
      </c>
      <c r="Z121" s="144"/>
      <c r="AA121" s="115"/>
      <c r="AB121" s="115"/>
      <c r="AC121" s="19"/>
    </row>
    <row r="122" spans="1:29" ht="12.75" hidden="1">
      <c r="A122" s="97"/>
      <c r="B122" s="98"/>
      <c r="C122" s="98"/>
      <c r="D122" s="98"/>
      <c r="E122" s="98"/>
      <c r="F122" s="98"/>
      <c r="G122" s="98"/>
      <c r="H122" s="98"/>
      <c r="I122" s="98"/>
      <c r="J122" s="98"/>
      <c r="K122" s="98"/>
      <c r="L122" s="98"/>
      <c r="M122" s="98"/>
      <c r="N122" s="98"/>
      <c r="O122" s="98"/>
      <c r="P122" s="98"/>
      <c r="Q122" s="98"/>
      <c r="R122" s="98"/>
      <c r="S122" s="222">
        <v>1</v>
      </c>
      <c r="T122" s="98"/>
      <c r="U122" s="98"/>
      <c r="V122" s="98"/>
      <c r="W122" s="115"/>
      <c r="X122" s="115"/>
      <c r="Y122" s="116">
        <v>1</v>
      </c>
      <c r="Z122" s="144"/>
      <c r="AA122" s="115"/>
      <c r="AB122" s="115"/>
      <c r="AC122" s="19"/>
    </row>
    <row r="123" spans="1:29" ht="12.75">
      <c r="A123" s="37"/>
      <c r="B123" s="36"/>
      <c r="C123" s="7"/>
      <c r="D123" s="5"/>
      <c r="E123" s="7"/>
      <c r="F123" s="5"/>
      <c r="G123" s="36"/>
      <c r="H123" s="36"/>
      <c r="I123" s="36"/>
      <c r="J123" s="7"/>
      <c r="K123" s="5"/>
      <c r="L123" s="7"/>
      <c r="M123" s="5"/>
      <c r="N123" s="3"/>
      <c r="O123" s="3"/>
      <c r="P123" s="3"/>
      <c r="Q123" s="3"/>
      <c r="R123" s="3"/>
      <c r="S123" s="3"/>
      <c r="T123" s="3"/>
      <c r="U123" s="3"/>
      <c r="V123" s="3"/>
      <c r="W123" s="14"/>
      <c r="X123" s="14"/>
      <c r="Y123" s="14"/>
      <c r="Z123" s="150"/>
      <c r="AA123" s="5"/>
      <c r="AB123" s="14"/>
      <c r="AC123" s="9"/>
    </row>
    <row r="124" spans="1:29" ht="42.75" customHeight="1">
      <c r="A124" s="37"/>
      <c r="B124" s="36"/>
      <c r="C124" s="8"/>
      <c r="D124" s="5"/>
      <c r="E124" s="7"/>
      <c r="F124" s="5"/>
      <c r="G124" s="34"/>
      <c r="H124" s="34"/>
      <c r="I124" s="34"/>
      <c r="J124" s="285" t="s">
        <v>10</v>
      </c>
      <c r="K124" s="285"/>
      <c r="L124" s="285"/>
      <c r="M124" s="45"/>
      <c r="N124" s="45"/>
      <c r="O124" s="285" t="s">
        <v>9</v>
      </c>
      <c r="P124" s="285"/>
      <c r="Q124" s="285"/>
      <c r="R124" s="96"/>
      <c r="S124" s="96"/>
      <c r="T124" s="45"/>
      <c r="U124" s="290"/>
      <c r="V124" s="290"/>
      <c r="W124" s="290"/>
      <c r="X124" s="290"/>
      <c r="Y124" s="290"/>
      <c r="Z124" s="290"/>
      <c r="AA124" s="290"/>
      <c r="AB124" s="290"/>
      <c r="AC124" s="291"/>
    </row>
    <row r="125" spans="1:29" ht="14.25">
      <c r="A125" s="37"/>
      <c r="B125" s="36"/>
      <c r="C125" s="8"/>
      <c r="D125" s="5"/>
      <c r="E125" s="7"/>
      <c r="F125" s="5"/>
      <c r="G125" s="34"/>
      <c r="H125" s="34"/>
      <c r="I125" s="34"/>
      <c r="J125" s="7"/>
      <c r="K125" s="5"/>
      <c r="L125" s="7"/>
      <c r="M125" s="5"/>
      <c r="N125" s="5"/>
      <c r="O125" s="8"/>
      <c r="P125" s="7"/>
      <c r="Q125" s="7"/>
      <c r="R125" s="7"/>
      <c r="S125" s="7"/>
      <c r="T125" s="5"/>
      <c r="U125" s="79"/>
      <c r="V125" s="7"/>
      <c r="W125" s="14"/>
      <c r="X125" s="14"/>
      <c r="Y125" s="14"/>
      <c r="Z125" s="150"/>
      <c r="AA125" s="5"/>
      <c r="AB125" s="14"/>
      <c r="AC125" s="10"/>
    </row>
    <row r="126" spans="1:29" ht="12.75">
      <c r="A126" s="37"/>
      <c r="B126" s="36"/>
      <c r="C126" s="7"/>
      <c r="D126" s="5"/>
      <c r="E126" s="7"/>
      <c r="F126" s="5"/>
      <c r="G126" s="34"/>
      <c r="H126" s="34"/>
      <c r="I126" s="34"/>
      <c r="J126" s="7"/>
      <c r="K126" s="5"/>
      <c r="L126" s="7"/>
      <c r="M126" s="5"/>
      <c r="N126" s="5"/>
      <c r="O126" s="7"/>
      <c r="P126" s="7"/>
      <c r="Q126" s="7"/>
      <c r="R126" s="7"/>
      <c r="S126" s="7"/>
      <c r="T126" s="5"/>
      <c r="U126" s="79"/>
      <c r="V126" s="7"/>
      <c r="W126" s="220" t="s">
        <v>552</v>
      </c>
      <c r="X126" s="171" t="s">
        <v>552</v>
      </c>
      <c r="Y126" s="171" t="s">
        <v>552</v>
      </c>
      <c r="Z126" s="171" t="s">
        <v>552</v>
      </c>
      <c r="AA126" s="5" t="s">
        <v>552</v>
      </c>
      <c r="AB126" s="14"/>
      <c r="AC126" s="10"/>
    </row>
    <row r="127" spans="1:29" ht="14.25" customHeight="1" thickBot="1">
      <c r="A127" s="37"/>
      <c r="B127" s="36"/>
      <c r="C127" s="8"/>
      <c r="D127" s="5"/>
      <c r="E127" s="7"/>
      <c r="F127" s="5"/>
      <c r="G127" s="34"/>
      <c r="H127" s="34"/>
      <c r="I127" s="34"/>
      <c r="J127" s="18"/>
      <c r="K127" s="18"/>
      <c r="L127" s="12"/>
      <c r="M127" s="33"/>
      <c r="N127" s="5"/>
      <c r="O127" s="18"/>
      <c r="P127" s="18"/>
      <c r="Q127" s="7"/>
      <c r="R127" s="7"/>
      <c r="S127" s="7"/>
      <c r="T127" s="5"/>
      <c r="U127" s="79"/>
      <c r="V127" s="7"/>
      <c r="W127" s="159"/>
      <c r="X127" s="14"/>
      <c r="Y127" s="14"/>
      <c r="Z127" s="150"/>
      <c r="AA127" s="5"/>
      <c r="AB127" s="14"/>
      <c r="AC127" s="10"/>
    </row>
    <row r="128" spans="1:29" ht="25.5" customHeight="1">
      <c r="A128" s="37"/>
      <c r="B128" s="36"/>
      <c r="C128" s="11"/>
      <c r="D128" s="5"/>
      <c r="E128" s="7"/>
      <c r="F128" s="5"/>
      <c r="G128" s="34"/>
      <c r="H128" s="34"/>
      <c r="I128" s="34"/>
      <c r="J128" s="287" t="s">
        <v>187</v>
      </c>
      <c r="K128" s="287"/>
      <c r="L128" s="287"/>
      <c r="M128" s="287"/>
      <c r="N128" s="17"/>
      <c r="O128" s="287" t="s">
        <v>345</v>
      </c>
      <c r="P128" s="287"/>
      <c r="Q128" s="287"/>
      <c r="R128" s="95"/>
      <c r="S128" s="95"/>
      <c r="T128" s="81"/>
      <c r="U128" s="79"/>
      <c r="V128" s="7"/>
      <c r="W128" s="159" t="s">
        <v>552</v>
      </c>
      <c r="X128" s="14"/>
      <c r="Y128" s="14"/>
      <c r="Z128" s="150"/>
      <c r="AA128" s="5"/>
      <c r="AB128" s="14"/>
      <c r="AC128" s="10"/>
    </row>
    <row r="129" spans="1:29" ht="15">
      <c r="A129" s="37"/>
      <c r="B129" s="36"/>
      <c r="C129" s="11"/>
      <c r="D129" s="5"/>
      <c r="E129" s="7"/>
      <c r="F129" s="5"/>
      <c r="G129" s="34"/>
      <c r="H129" s="34"/>
      <c r="I129" s="34"/>
      <c r="J129" s="7" t="s">
        <v>11</v>
      </c>
      <c r="K129" s="5"/>
      <c r="L129" s="16"/>
      <c r="M129" s="17"/>
      <c r="N129" s="17"/>
      <c r="O129" s="7" t="s">
        <v>346</v>
      </c>
      <c r="P129" s="5"/>
      <c r="Q129" s="7"/>
      <c r="R129" s="7"/>
      <c r="S129" s="7"/>
      <c r="T129" s="5"/>
      <c r="U129" s="79"/>
      <c r="V129" s="7"/>
      <c r="W129" s="14"/>
      <c r="X129" s="14"/>
      <c r="Y129" s="14"/>
      <c r="Z129" s="150"/>
      <c r="AA129" s="5"/>
      <c r="AB129" s="14"/>
      <c r="AC129" s="10"/>
    </row>
    <row r="130" spans="1:29" ht="14.25">
      <c r="A130" s="37"/>
      <c r="B130" s="36"/>
      <c r="C130" s="7"/>
      <c r="D130" s="5"/>
      <c r="E130" s="7"/>
      <c r="F130" s="5"/>
      <c r="G130" s="36"/>
      <c r="H130" s="36"/>
      <c r="I130" s="36"/>
      <c r="J130" s="7"/>
      <c r="K130" s="5"/>
      <c r="L130" s="8"/>
      <c r="M130" s="5"/>
      <c r="N130" s="5"/>
      <c r="O130" s="7"/>
      <c r="P130" s="7"/>
      <c r="Q130" s="7"/>
      <c r="R130" s="7"/>
      <c r="S130" s="7"/>
      <c r="T130" s="5"/>
      <c r="U130" s="79"/>
      <c r="V130" s="7"/>
      <c r="W130" s="14"/>
      <c r="X130" s="14"/>
      <c r="Y130" s="14"/>
      <c r="Z130" s="150"/>
      <c r="AA130" s="5"/>
      <c r="AB130" s="14"/>
      <c r="AC130" s="10"/>
    </row>
    <row r="131" spans="1:29" ht="14.25">
      <c r="A131" s="37"/>
      <c r="B131" s="36"/>
      <c r="C131" s="7"/>
      <c r="D131" s="5"/>
      <c r="E131" s="7"/>
      <c r="F131" s="5"/>
      <c r="G131" s="36"/>
      <c r="H131" s="36"/>
      <c r="I131" s="36"/>
      <c r="J131" s="7"/>
      <c r="K131" s="5"/>
      <c r="L131" s="8"/>
      <c r="M131" s="5"/>
      <c r="N131" s="5"/>
      <c r="O131" s="7"/>
      <c r="P131" s="7"/>
      <c r="Q131" s="7"/>
      <c r="R131" s="7"/>
      <c r="S131" s="7"/>
      <c r="T131" s="5"/>
      <c r="U131" s="79"/>
      <c r="V131" s="7"/>
      <c r="W131" s="14"/>
      <c r="X131" s="14"/>
      <c r="Y131" s="14"/>
      <c r="Z131" s="150"/>
      <c r="AA131" s="5"/>
      <c r="AB131" s="14"/>
      <c r="AC131" s="10"/>
    </row>
    <row r="132" spans="1:29" ht="31.5" customHeight="1" thickBot="1">
      <c r="A132" s="253" t="s">
        <v>13</v>
      </c>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5"/>
    </row>
    <row r="356" ht="12.75"/>
    <row r="357" ht="12.75"/>
    <row r="362" ht="12.75"/>
    <row r="363" ht="12.75"/>
    <row r="364" ht="12.75"/>
    <row r="492" ht="12.75"/>
    <row r="493" ht="12.75"/>
    <row r="494" ht="12.75"/>
    <row r="495" ht="12.75"/>
  </sheetData>
  <sheetProtection/>
  <autoFilter ref="S10:S122"/>
  <mergeCells count="486">
    <mergeCell ref="A12:A14"/>
    <mergeCell ref="A15:A17"/>
    <mergeCell ref="A18:A20"/>
    <mergeCell ref="C1:AB2"/>
    <mergeCell ref="C3:AB3"/>
    <mergeCell ref="C4:AB4"/>
    <mergeCell ref="A5:G5"/>
    <mergeCell ref="AB10:AB11"/>
    <mergeCell ref="U10:U11"/>
    <mergeCell ref="Z8:AA8"/>
    <mergeCell ref="Y40:Y53"/>
    <mergeCell ref="Y79:Y80"/>
    <mergeCell ref="Y75:Y77"/>
    <mergeCell ref="X62:X63"/>
    <mergeCell ref="X60:X61"/>
    <mergeCell ref="X58:X59"/>
    <mergeCell ref="X40:X53"/>
    <mergeCell ref="Y60:Y61"/>
    <mergeCell ref="Y58:Y59"/>
    <mergeCell ref="Y119:Y120"/>
    <mergeCell ref="X119:X120"/>
    <mergeCell ref="X69:X72"/>
    <mergeCell ref="X65:X66"/>
    <mergeCell ref="Y88:Y89"/>
    <mergeCell ref="Y85:Y87"/>
    <mergeCell ref="Y81:Y83"/>
    <mergeCell ref="W62:W63"/>
    <mergeCell ref="Y69:Y72"/>
    <mergeCell ref="Y65:Y66"/>
    <mergeCell ref="Y62:Y63"/>
    <mergeCell ref="Y115:Y117"/>
    <mergeCell ref="Y107:Y113"/>
    <mergeCell ref="Y98:Y106"/>
    <mergeCell ref="Y94:Y96"/>
    <mergeCell ref="Y90:Y93"/>
    <mergeCell ref="X81:X83"/>
    <mergeCell ref="X21:X23"/>
    <mergeCell ref="X19:X20"/>
    <mergeCell ref="X17:X18"/>
    <mergeCell ref="X25:X30"/>
    <mergeCell ref="X36:X37"/>
    <mergeCell ref="V25:V32"/>
    <mergeCell ref="W19:W20"/>
    <mergeCell ref="V19:V20"/>
    <mergeCell ref="T8:Y8"/>
    <mergeCell ref="Z10:Z11"/>
    <mergeCell ref="AA10:AA11"/>
    <mergeCell ref="Y19:Y20"/>
    <mergeCell ref="V21:V24"/>
    <mergeCell ref="X14:X15"/>
    <mergeCell ref="Y21:Y23"/>
    <mergeCell ref="Y14:Y15"/>
    <mergeCell ref="U14:U15"/>
    <mergeCell ref="W21:W23"/>
    <mergeCell ref="U7:AC7"/>
    <mergeCell ref="X115:X117"/>
    <mergeCell ref="X107:X113"/>
    <mergeCell ref="X98:X106"/>
    <mergeCell ref="X94:X96"/>
    <mergeCell ref="X90:X93"/>
    <mergeCell ref="X88:X89"/>
    <mergeCell ref="W10:W11"/>
    <mergeCell ref="X10:X11"/>
    <mergeCell ref="X85:X87"/>
    <mergeCell ref="F10:F11"/>
    <mergeCell ref="G9:G11"/>
    <mergeCell ref="H9:H11"/>
    <mergeCell ref="I10:I11"/>
    <mergeCell ref="J10:J11"/>
    <mergeCell ref="K10:K11"/>
    <mergeCell ref="I5:N5"/>
    <mergeCell ref="R10:R11"/>
    <mergeCell ref="A9:A11"/>
    <mergeCell ref="B9:B11"/>
    <mergeCell ref="C9:C11"/>
    <mergeCell ref="D10:D11"/>
    <mergeCell ref="E10:E11"/>
    <mergeCell ref="R8:S8"/>
    <mergeCell ref="L6:AC6"/>
    <mergeCell ref="A6:K6"/>
    <mergeCell ref="AC17:AC18"/>
    <mergeCell ref="H17:H18"/>
    <mergeCell ref="N17:N18"/>
    <mergeCell ref="T17:T18"/>
    <mergeCell ref="U17:U18"/>
    <mergeCell ref="V17:V18"/>
    <mergeCell ref="W17:W18"/>
    <mergeCell ref="Y17:Y18"/>
    <mergeCell ref="B17:B18"/>
    <mergeCell ref="C17:C18"/>
    <mergeCell ref="D17:D18"/>
    <mergeCell ref="G17:G18"/>
    <mergeCell ref="D19:D20"/>
    <mergeCell ref="B19:B20"/>
    <mergeCell ref="C19:C20"/>
    <mergeCell ref="G19:G20"/>
    <mergeCell ref="E19:E20"/>
    <mergeCell ref="F19:F20"/>
    <mergeCell ref="M107:M114"/>
    <mergeCell ref="N107:N114"/>
    <mergeCell ref="M115:M117"/>
    <mergeCell ref="N79:N84"/>
    <mergeCell ref="T107:T113"/>
    <mergeCell ref="I17:I18"/>
    <mergeCell ref="L17:L18"/>
    <mergeCell ref="M17:M18"/>
    <mergeCell ref="N115:N117"/>
    <mergeCell ref="K75:K77"/>
    <mergeCell ref="T115:T117"/>
    <mergeCell ref="T90:T93"/>
    <mergeCell ref="T94:T96"/>
    <mergeCell ref="V94:V97"/>
    <mergeCell ref="U115:U117"/>
    <mergeCell ref="V115:V117"/>
    <mergeCell ref="V98:V106"/>
    <mergeCell ref="U90:U93"/>
    <mergeCell ref="U107:U113"/>
    <mergeCell ref="U94:U96"/>
    <mergeCell ref="U88:U89"/>
    <mergeCell ref="G88:G89"/>
    <mergeCell ref="I90:I93"/>
    <mergeCell ref="N75:N78"/>
    <mergeCell ref="M79:M84"/>
    <mergeCell ref="T75:T77"/>
    <mergeCell ref="U75:U77"/>
    <mergeCell ref="T81:T83"/>
    <mergeCell ref="T79:T80"/>
    <mergeCell ref="H79:H80"/>
    <mergeCell ref="AC107:AC114"/>
    <mergeCell ref="AC21:AC24"/>
    <mergeCell ref="A85:A87"/>
    <mergeCell ref="B85:B87"/>
    <mergeCell ref="C85:C87"/>
    <mergeCell ref="W36:W37"/>
    <mergeCell ref="W65:W66"/>
    <mergeCell ref="W69:W72"/>
    <mergeCell ref="W75:W77"/>
    <mergeCell ref="H107:H113"/>
    <mergeCell ref="W88:W89"/>
    <mergeCell ref="W90:W93"/>
    <mergeCell ref="W94:W96"/>
    <mergeCell ref="W79:W80"/>
    <mergeCell ref="F98:F106"/>
    <mergeCell ref="G98:G106"/>
    <mergeCell ref="T85:T87"/>
    <mergeCell ref="U85:U87"/>
    <mergeCell ref="T88:T89"/>
    <mergeCell ref="K79:K80"/>
    <mergeCell ref="AC94:AC97"/>
    <mergeCell ref="J107:J113"/>
    <mergeCell ref="G94:G96"/>
    <mergeCell ref="AC85:AC93"/>
    <mergeCell ref="H85:H87"/>
    <mergeCell ref="F85:F87"/>
    <mergeCell ref="L107:L114"/>
    <mergeCell ref="F107:F113"/>
    <mergeCell ref="G107:G113"/>
    <mergeCell ref="H98:H106"/>
    <mergeCell ref="A88:A89"/>
    <mergeCell ref="B88:B89"/>
    <mergeCell ref="E98:E106"/>
    <mergeCell ref="A107:A113"/>
    <mergeCell ref="B107:B113"/>
    <mergeCell ref="C107:C113"/>
    <mergeCell ref="D107:D113"/>
    <mergeCell ref="E107:E113"/>
    <mergeCell ref="A98:A106"/>
    <mergeCell ref="D98:D106"/>
    <mergeCell ref="A94:A96"/>
    <mergeCell ref="B94:B96"/>
    <mergeCell ref="C94:C96"/>
    <mergeCell ref="D94:D96"/>
    <mergeCell ref="E94:E96"/>
    <mergeCell ref="F94:F96"/>
    <mergeCell ref="W58:W59"/>
    <mergeCell ref="W81:W83"/>
    <mergeCell ref="AC75:AC78"/>
    <mergeCell ref="V75:V78"/>
    <mergeCell ref="K85:K87"/>
    <mergeCell ref="J85:J87"/>
    <mergeCell ref="W60:W61"/>
    <mergeCell ref="W85:W87"/>
    <mergeCell ref="X79:X80"/>
    <mergeCell ref="X75:X77"/>
    <mergeCell ref="H94:H96"/>
    <mergeCell ref="I94:I96"/>
    <mergeCell ref="J90:J93"/>
    <mergeCell ref="H88:H89"/>
    <mergeCell ref="AC79:AC84"/>
    <mergeCell ref="V40:V57"/>
    <mergeCell ref="AC40:AC57"/>
    <mergeCell ref="V79:V84"/>
    <mergeCell ref="AC68:AC74"/>
    <mergeCell ref="AC64:AC67"/>
    <mergeCell ref="C88:C89"/>
    <mergeCell ref="D88:D89"/>
    <mergeCell ref="D81:D83"/>
    <mergeCell ref="E81:E83"/>
    <mergeCell ref="C98:C106"/>
    <mergeCell ref="B98:B106"/>
    <mergeCell ref="E90:E93"/>
    <mergeCell ref="E88:E89"/>
    <mergeCell ref="B90:B93"/>
    <mergeCell ref="C90:C93"/>
    <mergeCell ref="D90:D93"/>
    <mergeCell ref="D85:D87"/>
    <mergeCell ref="L79:L84"/>
    <mergeCell ref="I85:I87"/>
    <mergeCell ref="I115:I117"/>
    <mergeCell ref="H81:H83"/>
    <mergeCell ref="I81:I83"/>
    <mergeCell ref="J81:J83"/>
    <mergeCell ref="K90:K93"/>
    <mergeCell ref="H115:H117"/>
    <mergeCell ref="L115:L117"/>
    <mergeCell ref="L94:L97"/>
    <mergeCell ref="AC115:AC117"/>
    <mergeCell ref="V85:V93"/>
    <mergeCell ref="F88:F89"/>
    <mergeCell ref="M85:M93"/>
    <mergeCell ref="N85:N93"/>
    <mergeCell ref="I88:I89"/>
    <mergeCell ref="K107:K113"/>
    <mergeCell ref="K98:K106"/>
    <mergeCell ref="W115:W117"/>
    <mergeCell ref="V107:V114"/>
    <mergeCell ref="A69:A72"/>
    <mergeCell ref="B69:B72"/>
    <mergeCell ref="C69:C72"/>
    <mergeCell ref="G81:G83"/>
    <mergeCell ref="F81:F83"/>
    <mergeCell ref="E79:E80"/>
    <mergeCell ref="F79:F80"/>
    <mergeCell ref="A81:A83"/>
    <mergeCell ref="B81:B83"/>
    <mergeCell ref="C81:C83"/>
    <mergeCell ref="B75:B77"/>
    <mergeCell ref="F75:F77"/>
    <mergeCell ref="G64:G65"/>
    <mergeCell ref="H64:H65"/>
    <mergeCell ref="H75:H77"/>
    <mergeCell ref="G79:G80"/>
    <mergeCell ref="G75:G77"/>
    <mergeCell ref="C79:C80"/>
    <mergeCell ref="C75:C77"/>
    <mergeCell ref="F69:F72"/>
    <mergeCell ref="V68:V74"/>
    <mergeCell ref="M75:M78"/>
    <mergeCell ref="M68:M74"/>
    <mergeCell ref="D75:D77"/>
    <mergeCell ref="D79:D80"/>
    <mergeCell ref="I79:I80"/>
    <mergeCell ref="J79:J80"/>
    <mergeCell ref="T64:T65"/>
    <mergeCell ref="U64:U65"/>
    <mergeCell ref="D69:D72"/>
    <mergeCell ref="E69:E72"/>
    <mergeCell ref="L75:L78"/>
    <mergeCell ref="L68:L74"/>
    <mergeCell ref="T69:T72"/>
    <mergeCell ref="V64:V67"/>
    <mergeCell ref="G69:G72"/>
    <mergeCell ref="H69:H72"/>
    <mergeCell ref="I69:I72"/>
    <mergeCell ref="I60:I61"/>
    <mergeCell ref="V60:V63"/>
    <mergeCell ref="U62:U63"/>
    <mergeCell ref="M60:M63"/>
    <mergeCell ref="T60:T61"/>
    <mergeCell ref="T62:T63"/>
    <mergeCell ref="U60:U61"/>
    <mergeCell ref="A64:A65"/>
    <mergeCell ref="B64:B65"/>
    <mergeCell ref="C64:C65"/>
    <mergeCell ref="D64:D65"/>
    <mergeCell ref="E64:E65"/>
    <mergeCell ref="F64:F65"/>
    <mergeCell ref="A62:A63"/>
    <mergeCell ref="B62:B63"/>
    <mergeCell ref="C62:C63"/>
    <mergeCell ref="D62:D63"/>
    <mergeCell ref="E62:E63"/>
    <mergeCell ref="H60:H61"/>
    <mergeCell ref="A60:A61"/>
    <mergeCell ref="B60:B61"/>
    <mergeCell ref="C60:C61"/>
    <mergeCell ref="G62:G63"/>
    <mergeCell ref="F60:F61"/>
    <mergeCell ref="D60:D61"/>
    <mergeCell ref="E60:E61"/>
    <mergeCell ref="T58:T59"/>
    <mergeCell ref="A58:A59"/>
    <mergeCell ref="B58:B59"/>
    <mergeCell ref="C58:C59"/>
    <mergeCell ref="D58:D59"/>
    <mergeCell ref="E58:E59"/>
    <mergeCell ref="F58:F59"/>
    <mergeCell ref="F40:F53"/>
    <mergeCell ref="AC58:AC59"/>
    <mergeCell ref="V33:V39"/>
    <mergeCell ref="U40:U53"/>
    <mergeCell ref="K40:K53"/>
    <mergeCell ref="N40:N57"/>
    <mergeCell ref="V58:V59"/>
    <mergeCell ref="K58:K59"/>
    <mergeCell ref="U36:U37"/>
    <mergeCell ref="U58:U59"/>
    <mergeCell ref="A40:A53"/>
    <mergeCell ref="B40:B53"/>
    <mergeCell ref="C40:C53"/>
    <mergeCell ref="D40:D53"/>
    <mergeCell ref="E40:E53"/>
    <mergeCell ref="B36:B37"/>
    <mergeCell ref="T36:T37"/>
    <mergeCell ref="A36:A37"/>
    <mergeCell ref="D36:D37"/>
    <mergeCell ref="U25:U30"/>
    <mergeCell ref="E25:E30"/>
    <mergeCell ref="J36:J37"/>
    <mergeCell ref="I36:I37"/>
    <mergeCell ref="C36:C37"/>
    <mergeCell ref="G25:G30"/>
    <mergeCell ref="H25:H30"/>
    <mergeCell ref="T25:T30"/>
    <mergeCell ref="AC33:AC39"/>
    <mergeCell ref="J25:J30"/>
    <mergeCell ref="G14:G15"/>
    <mergeCell ref="H14:H15"/>
    <mergeCell ref="T19:T20"/>
    <mergeCell ref="I19:I20"/>
    <mergeCell ref="K14:K15"/>
    <mergeCell ref="AC19:AC20"/>
    <mergeCell ref="U19:U20"/>
    <mergeCell ref="M19:M20"/>
    <mergeCell ref="AC98:AC106"/>
    <mergeCell ref="N98:N106"/>
    <mergeCell ref="M98:M106"/>
    <mergeCell ref="L98:L106"/>
    <mergeCell ref="K64:K65"/>
    <mergeCell ref="M21:M24"/>
    <mergeCell ref="AC25:AC32"/>
    <mergeCell ref="Y36:Y37"/>
    <mergeCell ref="Y25:Y30"/>
    <mergeCell ref="AC14:AC15"/>
    <mergeCell ref="W14:W15"/>
    <mergeCell ref="T14:T15"/>
    <mergeCell ref="I14:I15"/>
    <mergeCell ref="J14:J15"/>
    <mergeCell ref="V14:V15"/>
    <mergeCell ref="N14:N15"/>
    <mergeCell ref="M14:M15"/>
    <mergeCell ref="L14:L15"/>
    <mergeCell ref="N19:N20"/>
    <mergeCell ref="H19:H20"/>
    <mergeCell ref="B14:B15"/>
    <mergeCell ref="C14:C15"/>
    <mergeCell ref="D14:D15"/>
    <mergeCell ref="E14:E15"/>
    <mergeCell ref="F14:F15"/>
    <mergeCell ref="J19:J20"/>
    <mergeCell ref="K19:K20"/>
    <mergeCell ref="L19:L20"/>
    <mergeCell ref="N58:N59"/>
    <mergeCell ref="K21:K23"/>
    <mergeCell ref="K62:K63"/>
    <mergeCell ref="L60:L63"/>
    <mergeCell ref="M64:M67"/>
    <mergeCell ref="N60:N63"/>
    <mergeCell ref="L21:L24"/>
    <mergeCell ref="M58:M59"/>
    <mergeCell ref="M40:M57"/>
    <mergeCell ref="L40:L57"/>
    <mergeCell ref="O128:Q128"/>
    <mergeCell ref="W119:W120"/>
    <mergeCell ref="U124:AC124"/>
    <mergeCell ref="O124:Q124"/>
    <mergeCell ref="J55:J57"/>
    <mergeCell ref="J128:M128"/>
    <mergeCell ref="M94:M97"/>
    <mergeCell ref="N94:N97"/>
    <mergeCell ref="W107:W113"/>
    <mergeCell ref="L58:L59"/>
    <mergeCell ref="AC60:AC63"/>
    <mergeCell ref="A115:A117"/>
    <mergeCell ref="A1:B4"/>
    <mergeCell ref="J88:J89"/>
    <mergeCell ref="J75:J77"/>
    <mergeCell ref="J124:L124"/>
    <mergeCell ref="L25:L32"/>
    <mergeCell ref="K25:K30"/>
    <mergeCell ref="L33:L39"/>
    <mergeCell ref="J98:J106"/>
    <mergeCell ref="I40:I53"/>
    <mergeCell ref="J40:J53"/>
    <mergeCell ref="J62:J63"/>
    <mergeCell ref="K55:K57"/>
    <mergeCell ref="K60:K61"/>
    <mergeCell ref="J60:J61"/>
    <mergeCell ref="I62:I63"/>
    <mergeCell ref="I58:I59"/>
    <mergeCell ref="K81:K83"/>
    <mergeCell ref="J64:J65"/>
    <mergeCell ref="J69:J72"/>
    <mergeCell ref="O8:Q8"/>
    <mergeCell ref="L85:L93"/>
    <mergeCell ref="N25:N32"/>
    <mergeCell ref="L64:L67"/>
    <mergeCell ref="K69:K72"/>
    <mergeCell ref="M33:M39"/>
    <mergeCell ref="N33:N39"/>
    <mergeCell ref="L8:N8"/>
    <mergeCell ref="D9:F9"/>
    <mergeCell ref="A7:G7"/>
    <mergeCell ref="I9:K9"/>
    <mergeCell ref="A8:K8"/>
    <mergeCell ref="N68:N74"/>
    <mergeCell ref="J58:J59"/>
    <mergeCell ref="I55:I57"/>
    <mergeCell ref="N64:N67"/>
    <mergeCell ref="M25:M32"/>
    <mergeCell ref="J115:J117"/>
    <mergeCell ref="K115:K117"/>
    <mergeCell ref="K88:K89"/>
    <mergeCell ref="J94:J96"/>
    <mergeCell ref="K94:K96"/>
    <mergeCell ref="I107:I113"/>
    <mergeCell ref="I98:I106"/>
    <mergeCell ref="A75:A77"/>
    <mergeCell ref="B115:B117"/>
    <mergeCell ref="C115:C117"/>
    <mergeCell ref="D115:D117"/>
    <mergeCell ref="E115:E117"/>
    <mergeCell ref="A90:A93"/>
    <mergeCell ref="E75:E77"/>
    <mergeCell ref="E85:E87"/>
    <mergeCell ref="A79:A80"/>
    <mergeCell ref="B79:B80"/>
    <mergeCell ref="F115:F117"/>
    <mergeCell ref="G90:G93"/>
    <mergeCell ref="W98:W106"/>
    <mergeCell ref="A132:AC132"/>
    <mergeCell ref="W25:W30"/>
    <mergeCell ref="W40:W53"/>
    <mergeCell ref="E36:E37"/>
    <mergeCell ref="I75:I77"/>
    <mergeCell ref="G115:G117"/>
    <mergeCell ref="F90:F93"/>
    <mergeCell ref="U79:U80"/>
    <mergeCell ref="T98:T106"/>
    <mergeCell ref="U98:U106"/>
    <mergeCell ref="H21:H23"/>
    <mergeCell ref="T21:T23"/>
    <mergeCell ref="U21:U23"/>
    <mergeCell ref="U69:U72"/>
    <mergeCell ref="H90:H93"/>
    <mergeCell ref="H62:H63"/>
    <mergeCell ref="U81:U83"/>
    <mergeCell ref="G60:G61"/>
    <mergeCell ref="T40:T53"/>
    <mergeCell ref="A21:A23"/>
    <mergeCell ref="A25:A30"/>
    <mergeCell ref="B25:B30"/>
    <mergeCell ref="C25:C30"/>
    <mergeCell ref="D25:D30"/>
    <mergeCell ref="B21:B23"/>
    <mergeCell ref="C21:C23"/>
    <mergeCell ref="D21:D23"/>
    <mergeCell ref="E21:E23"/>
    <mergeCell ref="N21:N24"/>
    <mergeCell ref="I25:I30"/>
    <mergeCell ref="K36:K37"/>
    <mergeCell ref="J21:J23"/>
    <mergeCell ref="I21:I23"/>
    <mergeCell ref="G21:G23"/>
    <mergeCell ref="F25:F30"/>
    <mergeCell ref="F36:F37"/>
    <mergeCell ref="I64:I65"/>
    <mergeCell ref="G58:G59"/>
    <mergeCell ref="F21:F23"/>
    <mergeCell ref="H36:H37"/>
    <mergeCell ref="G36:G37"/>
    <mergeCell ref="G85:G87"/>
    <mergeCell ref="G40:G53"/>
    <mergeCell ref="F62:F63"/>
    <mergeCell ref="H40:H53"/>
    <mergeCell ref="H58:H59"/>
  </mergeCells>
  <conditionalFormatting sqref="S10:S11">
    <cfRule type="colorScale" priority="44" dxfId="0">
      <colorScale>
        <cfvo type="percent" val="50"/>
        <cfvo type="percent" val="75"/>
        <cfvo type="percent" val="100"/>
        <color rgb="FFFF0000"/>
        <color rgb="FFFFFF00"/>
        <color rgb="FF92D050"/>
      </colorScale>
    </cfRule>
  </conditionalFormatting>
  <conditionalFormatting sqref="S8">
    <cfRule type="colorScale" priority="43" dxfId="0">
      <colorScale>
        <cfvo type="percent" val="50"/>
        <cfvo type="percent" val="75"/>
        <cfvo type="percent" val="100"/>
        <color rgb="FFFF0000"/>
        <color rgb="FFFFFF00"/>
        <color rgb="FF92D050"/>
      </colorScale>
    </cfRule>
  </conditionalFormatting>
  <conditionalFormatting sqref="S12:S32 S49:S53 S71:S72 S34:S35 S37:S47 S56:S61 S65:S66 S68:S69 S75:S83 S85:S90 S94:S96 S98:S113 S115:S120">
    <cfRule type="colorScale" priority="42" dxfId="0">
      <colorScale>
        <cfvo type="percent" val="50"/>
        <cfvo type="percent" val="75"/>
        <cfvo type="percent" val="100"/>
        <color rgb="FFFF0000"/>
        <color rgb="FFFFFF00"/>
        <color rgb="FF92D050"/>
      </colorScale>
    </cfRule>
  </conditionalFormatting>
  <conditionalFormatting sqref="Y12:Y65 Y67:Y119 Y121:Y122">
    <cfRule type="colorScale" priority="41" dxfId="0">
      <colorScale>
        <cfvo type="percent" val="50"/>
        <cfvo type="percent" val="75"/>
        <cfvo type="percent" val="100"/>
        <color rgb="FFFF0000"/>
        <color rgb="FFFFFF00"/>
        <color rgb="FF92D050"/>
      </colorScale>
    </cfRule>
  </conditionalFormatting>
  <conditionalFormatting sqref="S48">
    <cfRule type="colorScale" priority="40" dxfId="0">
      <colorScale>
        <cfvo type="percent" val="25"/>
        <cfvo type="percent" val="50"/>
        <cfvo type="percent" val="100"/>
        <color rgb="FFFF0000"/>
        <color rgb="FFFFFF00"/>
        <color rgb="FF92D050"/>
      </colorScale>
    </cfRule>
  </conditionalFormatting>
  <conditionalFormatting sqref="S48">
    <cfRule type="colorScale" priority="39" dxfId="0">
      <colorScale>
        <cfvo type="percent" val="25"/>
        <cfvo type="percent" val="50"/>
        <cfvo type="percent" val="100"/>
        <color rgb="FFFF0000"/>
        <color rgb="FFFFFF00"/>
        <color rgb="FF92D050"/>
      </colorScale>
    </cfRule>
  </conditionalFormatting>
  <conditionalFormatting sqref="S70">
    <cfRule type="colorScale" priority="38" dxfId="0">
      <colorScale>
        <cfvo type="percent" val="25"/>
        <cfvo type="percent" val="50"/>
        <cfvo type="percent" val="100"/>
        <color rgb="FFFF0000"/>
        <color rgb="FFFFFF00"/>
        <color rgb="FF92D050"/>
      </colorScale>
    </cfRule>
  </conditionalFormatting>
  <conditionalFormatting sqref="S70">
    <cfRule type="colorScale" priority="37" dxfId="0">
      <colorScale>
        <cfvo type="percent" val="25"/>
        <cfvo type="percent" val="50"/>
        <cfvo type="percent" val="100"/>
        <color rgb="FFFF0000"/>
        <color rgb="FFFFFF00"/>
        <color rgb="FF92D050"/>
      </colorScale>
    </cfRule>
  </conditionalFormatting>
  <conditionalFormatting sqref="Y12:Y122">
    <cfRule type="colorScale" priority="36" dxfId="0">
      <colorScale>
        <cfvo type="percent" val="50"/>
        <cfvo type="percent" val="75"/>
        <cfvo type="percent" val="100"/>
        <color rgb="FFFF0000"/>
        <color rgb="FFFFFF00"/>
        <color rgb="FF92D050"/>
      </colorScale>
    </cfRule>
    <cfRule type="colorScale" priority="3" dxfId="0">
      <colorScale>
        <cfvo type="percent" val="75"/>
        <cfvo type="percent" val="90"/>
        <cfvo type="percent" val="100"/>
        <color rgb="FFFF0000"/>
        <color rgb="FFFFFF00"/>
        <color rgb="FF92D050"/>
      </colorScale>
    </cfRule>
    <cfRule type="colorScale" priority="1" dxfId="0">
      <colorScale>
        <cfvo type="percent" val="75"/>
        <cfvo type="percent" val="90"/>
        <cfvo type="percent" val="100"/>
        <color rgb="FFFF0000"/>
        <color rgb="FFFFFF00"/>
        <color rgb="FF92D050"/>
      </colorScale>
    </cfRule>
  </conditionalFormatting>
  <conditionalFormatting sqref="S12:S32 S34:S35 S37:S53 S56:S61 S65:S66 S68:S72 S75:S83 S85:S90 S94:S96 S98:S113 S115:S120">
    <cfRule type="colorScale" priority="35" dxfId="0">
      <colorScale>
        <cfvo type="percent" val="50"/>
        <cfvo type="percent" val="75"/>
        <cfvo type="percent" val="100"/>
        <color rgb="FFFF0000"/>
        <color rgb="FFFFFF00"/>
        <color rgb="FF92D050"/>
      </colorScale>
    </cfRule>
  </conditionalFormatting>
  <conditionalFormatting sqref="S33">
    <cfRule type="colorScale" priority="34" dxfId="0">
      <colorScale>
        <cfvo type="percent" val="50"/>
        <cfvo type="percent" val="75"/>
        <cfvo type="percent" val="100"/>
        <color rgb="FFFF0000"/>
        <color rgb="FFFFFF00"/>
        <color rgb="FF92D050"/>
      </colorScale>
    </cfRule>
  </conditionalFormatting>
  <conditionalFormatting sqref="S33">
    <cfRule type="colorScale" priority="33" dxfId="0">
      <colorScale>
        <cfvo type="percent" val="50"/>
        <cfvo type="percent" val="75"/>
        <cfvo type="percent" val="100"/>
        <color rgb="FFFF0000"/>
        <color rgb="FFFFFF00"/>
        <color rgb="FF92D050"/>
      </colorScale>
    </cfRule>
  </conditionalFormatting>
  <conditionalFormatting sqref="S36">
    <cfRule type="colorScale" priority="32" dxfId="0">
      <colorScale>
        <cfvo type="percent" val="50"/>
        <cfvo type="percent" val="75"/>
        <cfvo type="percent" val="100"/>
        <color rgb="FFFF0000"/>
        <color rgb="FFFFFF00"/>
        <color rgb="FF92D050"/>
      </colorScale>
    </cfRule>
  </conditionalFormatting>
  <conditionalFormatting sqref="S36">
    <cfRule type="colorScale" priority="31" dxfId="0">
      <colorScale>
        <cfvo type="percent" val="50"/>
        <cfvo type="percent" val="75"/>
        <cfvo type="percent" val="100"/>
        <color rgb="FFFF0000"/>
        <color rgb="FFFFFF00"/>
        <color rgb="FF92D050"/>
      </colorScale>
    </cfRule>
  </conditionalFormatting>
  <conditionalFormatting sqref="S54">
    <cfRule type="colorScale" priority="30" dxfId="0">
      <colorScale>
        <cfvo type="percent" val="50"/>
        <cfvo type="percent" val="75"/>
        <cfvo type="percent" val="100"/>
        <color rgb="FFFF0000"/>
        <color rgb="FFFFFF00"/>
        <color rgb="FF92D050"/>
      </colorScale>
    </cfRule>
  </conditionalFormatting>
  <conditionalFormatting sqref="S54">
    <cfRule type="colorScale" priority="29" dxfId="0">
      <colorScale>
        <cfvo type="percent" val="50"/>
        <cfvo type="percent" val="75"/>
        <cfvo type="percent" val="100"/>
        <color rgb="FFFF0000"/>
        <color rgb="FFFFFF00"/>
        <color rgb="FF92D050"/>
      </colorScale>
    </cfRule>
  </conditionalFormatting>
  <conditionalFormatting sqref="S55">
    <cfRule type="colorScale" priority="28" dxfId="0">
      <colorScale>
        <cfvo type="percent" val="50"/>
        <cfvo type="percent" val="75"/>
        <cfvo type="percent" val="100"/>
        <color rgb="FFFF0000"/>
        <color rgb="FFFFFF00"/>
        <color rgb="FF92D050"/>
      </colorScale>
    </cfRule>
  </conditionalFormatting>
  <conditionalFormatting sqref="S55">
    <cfRule type="colorScale" priority="27" dxfId="0">
      <colorScale>
        <cfvo type="percent" val="50"/>
        <cfvo type="percent" val="75"/>
        <cfvo type="percent" val="100"/>
        <color rgb="FFFF0000"/>
        <color rgb="FFFFFF00"/>
        <color rgb="FF92D050"/>
      </colorScale>
    </cfRule>
  </conditionalFormatting>
  <conditionalFormatting sqref="S62:S63">
    <cfRule type="colorScale" priority="26" dxfId="0">
      <colorScale>
        <cfvo type="percent" val="50"/>
        <cfvo type="percent" val="75"/>
        <cfvo type="percent" val="100"/>
        <color rgb="FFFF0000"/>
        <color rgb="FFFFFF00"/>
        <color rgb="FF92D050"/>
      </colorScale>
    </cfRule>
  </conditionalFormatting>
  <conditionalFormatting sqref="S62:S63">
    <cfRule type="colorScale" priority="25" dxfId="0">
      <colorScale>
        <cfvo type="percent" val="50"/>
        <cfvo type="percent" val="75"/>
        <cfvo type="percent" val="100"/>
        <color rgb="FFFF0000"/>
        <color rgb="FFFFFF00"/>
        <color rgb="FF92D050"/>
      </colorScale>
    </cfRule>
  </conditionalFormatting>
  <conditionalFormatting sqref="S64">
    <cfRule type="colorScale" priority="24" dxfId="0">
      <colorScale>
        <cfvo type="percent" val="50"/>
        <cfvo type="percent" val="75"/>
        <cfvo type="percent" val="100"/>
        <color rgb="FFFF0000"/>
        <color rgb="FFFFFF00"/>
        <color rgb="FF92D050"/>
      </colorScale>
    </cfRule>
  </conditionalFormatting>
  <conditionalFormatting sqref="S64">
    <cfRule type="colorScale" priority="23" dxfId="0">
      <colorScale>
        <cfvo type="percent" val="50"/>
        <cfvo type="percent" val="75"/>
        <cfvo type="percent" val="100"/>
        <color rgb="FFFF0000"/>
        <color rgb="FFFFFF00"/>
        <color rgb="FF92D050"/>
      </colorScale>
    </cfRule>
  </conditionalFormatting>
  <conditionalFormatting sqref="S67">
    <cfRule type="colorScale" priority="22" dxfId="0">
      <colorScale>
        <cfvo type="percent" val="50"/>
        <cfvo type="percent" val="75"/>
        <cfvo type="percent" val="100"/>
        <color rgb="FFFF0000"/>
        <color rgb="FFFFFF00"/>
        <color rgb="FF92D050"/>
      </colorScale>
    </cfRule>
  </conditionalFormatting>
  <conditionalFormatting sqref="S67">
    <cfRule type="colorScale" priority="21" dxfId="0">
      <colorScale>
        <cfvo type="percent" val="50"/>
        <cfvo type="percent" val="75"/>
        <cfvo type="percent" val="100"/>
        <color rgb="FFFF0000"/>
        <color rgb="FFFFFF00"/>
        <color rgb="FF92D050"/>
      </colorScale>
    </cfRule>
  </conditionalFormatting>
  <conditionalFormatting sqref="S73">
    <cfRule type="colorScale" priority="20" dxfId="0">
      <colorScale>
        <cfvo type="percent" val="50"/>
        <cfvo type="percent" val="75"/>
        <cfvo type="percent" val="100"/>
        <color rgb="FFFF0000"/>
        <color rgb="FFFFFF00"/>
        <color rgb="FF92D050"/>
      </colorScale>
    </cfRule>
  </conditionalFormatting>
  <conditionalFormatting sqref="S73">
    <cfRule type="colorScale" priority="19" dxfId="0">
      <colorScale>
        <cfvo type="percent" val="50"/>
        <cfvo type="percent" val="75"/>
        <cfvo type="percent" val="100"/>
        <color rgb="FFFF0000"/>
        <color rgb="FFFFFF00"/>
        <color rgb="FF92D050"/>
      </colorScale>
    </cfRule>
  </conditionalFormatting>
  <conditionalFormatting sqref="S74">
    <cfRule type="colorScale" priority="18" dxfId="0">
      <colorScale>
        <cfvo type="percent" val="50"/>
        <cfvo type="percent" val="75"/>
        <cfvo type="percent" val="100"/>
        <color rgb="FFFF0000"/>
        <color rgb="FFFFFF00"/>
        <color rgb="FF92D050"/>
      </colorScale>
    </cfRule>
  </conditionalFormatting>
  <conditionalFormatting sqref="S74">
    <cfRule type="colorScale" priority="17" dxfId="0">
      <colorScale>
        <cfvo type="percent" val="50"/>
        <cfvo type="percent" val="75"/>
        <cfvo type="percent" val="100"/>
        <color rgb="FFFF0000"/>
        <color rgb="FFFFFF00"/>
        <color rgb="FF92D050"/>
      </colorScale>
    </cfRule>
  </conditionalFormatting>
  <conditionalFormatting sqref="S84">
    <cfRule type="colorScale" priority="16" dxfId="0">
      <colorScale>
        <cfvo type="percent" val="50"/>
        <cfvo type="percent" val="75"/>
        <cfvo type="percent" val="100"/>
        <color rgb="FFFF0000"/>
        <color rgb="FFFFFF00"/>
        <color rgb="FF92D050"/>
      </colorScale>
    </cfRule>
  </conditionalFormatting>
  <conditionalFormatting sqref="S84">
    <cfRule type="colorScale" priority="15" dxfId="0">
      <colorScale>
        <cfvo type="percent" val="50"/>
        <cfvo type="percent" val="75"/>
        <cfvo type="percent" val="100"/>
        <color rgb="FFFF0000"/>
        <color rgb="FFFFFF00"/>
        <color rgb="FF92D050"/>
      </colorScale>
    </cfRule>
  </conditionalFormatting>
  <conditionalFormatting sqref="S91">
    <cfRule type="colorScale" priority="14" dxfId="0">
      <colorScale>
        <cfvo type="percent" val="50"/>
        <cfvo type="percent" val="75"/>
        <cfvo type="percent" val="100"/>
        <color rgb="FFFF0000"/>
        <color rgb="FFFFFF00"/>
        <color rgb="FF92D050"/>
      </colorScale>
    </cfRule>
  </conditionalFormatting>
  <conditionalFormatting sqref="S91">
    <cfRule type="colorScale" priority="13" dxfId="0">
      <colorScale>
        <cfvo type="percent" val="50"/>
        <cfvo type="percent" val="75"/>
        <cfvo type="percent" val="100"/>
        <color rgb="FFFF0000"/>
        <color rgb="FFFFFF00"/>
        <color rgb="FF92D050"/>
      </colorScale>
    </cfRule>
  </conditionalFormatting>
  <conditionalFormatting sqref="S92">
    <cfRule type="colorScale" priority="12" dxfId="0">
      <colorScale>
        <cfvo type="percent" val="50"/>
        <cfvo type="percent" val="75"/>
        <cfvo type="percent" val="100"/>
        <color rgb="FFFF0000"/>
        <color rgb="FFFFFF00"/>
        <color rgb="FF92D050"/>
      </colorScale>
    </cfRule>
  </conditionalFormatting>
  <conditionalFormatting sqref="S92">
    <cfRule type="colorScale" priority="11" dxfId="0">
      <colorScale>
        <cfvo type="percent" val="50"/>
        <cfvo type="percent" val="75"/>
        <cfvo type="percent" val="100"/>
        <color rgb="FFFF0000"/>
        <color rgb="FFFFFF00"/>
        <color rgb="FF92D050"/>
      </colorScale>
    </cfRule>
  </conditionalFormatting>
  <conditionalFormatting sqref="S93">
    <cfRule type="colorScale" priority="10" dxfId="0">
      <colorScale>
        <cfvo type="percent" val="50"/>
        <cfvo type="percent" val="75"/>
        <cfvo type="percent" val="100"/>
        <color rgb="FFFF0000"/>
        <color rgb="FFFFFF00"/>
        <color rgb="FF92D050"/>
      </colorScale>
    </cfRule>
  </conditionalFormatting>
  <conditionalFormatting sqref="S93">
    <cfRule type="colorScale" priority="9" dxfId="0">
      <colorScale>
        <cfvo type="percent" val="50"/>
        <cfvo type="percent" val="75"/>
        <cfvo type="percent" val="100"/>
        <color rgb="FFFF0000"/>
        <color rgb="FFFFFF00"/>
        <color rgb="FF92D050"/>
      </colorScale>
    </cfRule>
  </conditionalFormatting>
  <conditionalFormatting sqref="S97">
    <cfRule type="colorScale" priority="8" dxfId="0">
      <colorScale>
        <cfvo type="percent" val="50"/>
        <cfvo type="percent" val="75"/>
        <cfvo type="percent" val="100"/>
        <color rgb="FFFF0000"/>
        <color rgb="FFFFFF00"/>
        <color rgb="FF92D050"/>
      </colorScale>
    </cfRule>
  </conditionalFormatting>
  <conditionalFormatting sqref="S97">
    <cfRule type="colorScale" priority="7" dxfId="0">
      <colorScale>
        <cfvo type="percent" val="50"/>
        <cfvo type="percent" val="75"/>
        <cfvo type="percent" val="100"/>
        <color rgb="FFFF0000"/>
        <color rgb="FFFFFF00"/>
        <color rgb="FF92D050"/>
      </colorScale>
    </cfRule>
  </conditionalFormatting>
  <conditionalFormatting sqref="S114">
    <cfRule type="colorScale" priority="6" dxfId="0">
      <colorScale>
        <cfvo type="percent" val="50"/>
        <cfvo type="percent" val="75"/>
        <cfvo type="percent" val="100"/>
        <color rgb="FFFF0000"/>
        <color rgb="FFFFFF00"/>
        <color rgb="FF92D050"/>
      </colorScale>
    </cfRule>
  </conditionalFormatting>
  <conditionalFormatting sqref="S114">
    <cfRule type="colorScale" priority="5" dxfId="0">
      <colorScale>
        <cfvo type="percent" val="50"/>
        <cfvo type="percent" val="75"/>
        <cfvo type="percent" val="100"/>
        <color rgb="FFFF0000"/>
        <color rgb="FFFFFF00"/>
        <color rgb="FF92D050"/>
      </colorScale>
    </cfRule>
  </conditionalFormatting>
  <conditionalFormatting sqref="S12:S120">
    <cfRule type="colorScale" priority="4" dxfId="0">
      <colorScale>
        <cfvo type="percent" val="75"/>
        <cfvo type="percent" val="90"/>
        <cfvo type="percent" val="100"/>
        <color rgb="FFFF0000"/>
        <color rgb="FFFFFF00"/>
        <color rgb="FF92D050"/>
      </colorScale>
    </cfRule>
  </conditionalFormatting>
  <conditionalFormatting sqref="S12:S122">
    <cfRule type="colorScale" priority="2" dxfId="0">
      <colorScale>
        <cfvo type="percent" val="75"/>
        <cfvo type="percent" val="90"/>
        <cfvo type="percent" val="100"/>
        <color rgb="FFFF0000"/>
        <color rgb="FFFFFF00"/>
        <color rgb="FF92D050"/>
      </colorScale>
    </cfRule>
  </conditionalFormatting>
  <printOptions/>
  <pageMargins left="0.393700787401575" right="0.393700787401575" top="0.393700787401575" bottom="0.393700787401575" header="0.275590551181102" footer="0.31496062992126"/>
  <pageSetup fitToHeight="0" fitToWidth="1" horizontalDpi="600" verticalDpi="600" orientation="landscape" paperSize="5"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2022-01-12T20:47:06Z</cp:lastPrinted>
  <dcterms:created xsi:type="dcterms:W3CDTF">2012-06-01T17:13:38Z</dcterms:created>
  <dcterms:modified xsi:type="dcterms:W3CDTF">2022-01-28T03:40:10Z</dcterms:modified>
  <cp:category/>
  <cp:version/>
  <cp:contentType/>
  <cp:contentStatus/>
</cp:coreProperties>
</file>