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E:\INFORMES MUNICIPIO 10 02 2021\INFORMACION CONTRALORIA FINAL 2021\Plan de Acción - Seguimiento\"/>
    </mc:Choice>
  </mc:AlternateContent>
  <xr:revisionPtr revIDLastSave="0" documentId="13_ncr:1_{E1A02469-E0E2-44B4-8FE3-DA020543CAD6}" xr6:coauthVersionLast="36" xr6:coauthVersionMax="36" xr10:uidLastSave="{00000000-0000-0000-0000-000000000000}"/>
  <bookViews>
    <workbookView xWindow="0" yWindow="0" windowWidth="28800" windowHeight="10125" xr2:uid="{23D6A562-4114-408C-BC9A-FE3D7D354B99}"/>
  </bookViews>
  <sheets>
    <sheet name="SEGUIMIENTO PLAN DE ACCION S2" sheetId="2" r:id="rId1"/>
  </sheets>
  <definedNames>
    <definedName name="_xlnm._FilterDatabase" localSheetId="0" hidden="1">'SEGUIMIENTO PLAN DE ACCION S2'!$A$11:$IR$173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2" i="2" l="1"/>
  <c r="X172" i="2" s="1"/>
  <c r="V172" i="2"/>
  <c r="S171" i="2"/>
  <c r="S170" i="2"/>
  <c r="S169" i="2"/>
  <c r="S168" i="2"/>
  <c r="X164" i="2"/>
  <c r="R164" i="2"/>
  <c r="S164" i="2" s="1"/>
  <c r="Q164" i="2"/>
  <c r="X159" i="2"/>
  <c r="S159" i="2"/>
  <c r="X157" i="2"/>
  <c r="S157" i="2"/>
  <c r="S156" i="2"/>
  <c r="S155" i="2"/>
  <c r="Q154" i="2"/>
  <c r="S154" i="2" s="1"/>
  <c r="X153" i="2"/>
  <c r="Q153" i="2"/>
  <c r="S153" i="2" s="1"/>
  <c r="X149" i="2"/>
  <c r="S149" i="2"/>
  <c r="S148" i="2"/>
  <c r="X147" i="2"/>
  <c r="S147" i="2"/>
  <c r="S145" i="2"/>
  <c r="S144" i="2"/>
  <c r="Z143" i="2"/>
  <c r="S143" i="2"/>
  <c r="Z142" i="2"/>
  <c r="S142" i="2"/>
  <c r="Z141" i="2"/>
  <c r="Z140" i="2" s="1"/>
  <c r="Z139" i="2" s="1"/>
  <c r="Z138" i="2" s="1"/>
  <c r="S141" i="2"/>
  <c r="S140" i="2"/>
  <c r="S139" i="2"/>
  <c r="X138" i="2"/>
  <c r="S138" i="2"/>
  <c r="Z137" i="2"/>
  <c r="S137" i="2"/>
  <c r="S136" i="2"/>
  <c r="S135" i="2"/>
  <c r="S134" i="2"/>
  <c r="Q133" i="2"/>
  <c r="R133" i="2" s="1"/>
  <c r="S133" i="2" s="1"/>
  <c r="S132" i="2"/>
  <c r="R132" i="2"/>
  <c r="Q132" i="2"/>
  <c r="Z131" i="2"/>
  <c r="Z130" i="2" s="1"/>
  <c r="Z129" i="2" s="1"/>
  <c r="Z128" i="2" s="1"/>
  <c r="Z127" i="2" s="1"/>
  <c r="Z125" i="2" s="1"/>
  <c r="Y131" i="2"/>
  <c r="Q131" i="2"/>
  <c r="R131" i="2" s="1"/>
  <c r="S131" i="2" s="1"/>
  <c r="R130" i="2"/>
  <c r="S130" i="2" s="1"/>
  <c r="Q130" i="2"/>
  <c r="Y129" i="2"/>
  <c r="Y128" i="2" s="1"/>
  <c r="Y112" i="2" s="1"/>
  <c r="R129" i="2"/>
  <c r="S129" i="2" s="1"/>
  <c r="Q129" i="2"/>
  <c r="S128" i="2"/>
  <c r="R128" i="2"/>
  <c r="Q128" i="2"/>
  <c r="X127" i="2"/>
  <c r="S127" i="2"/>
  <c r="R125" i="2"/>
  <c r="S125" i="2" s="1"/>
  <c r="Q125" i="2"/>
  <c r="S124" i="2"/>
  <c r="Z123" i="2"/>
  <c r="Y123" i="2"/>
  <c r="S123" i="2"/>
  <c r="X122" i="2"/>
  <c r="S122" i="2"/>
  <c r="S121" i="2"/>
  <c r="X120" i="2"/>
  <c r="S120" i="2"/>
  <c r="S119" i="2"/>
  <c r="X117" i="2"/>
  <c r="S117" i="2"/>
  <c r="S116" i="2"/>
  <c r="AD115" i="2"/>
  <c r="AC115" i="2"/>
  <c r="X115" i="2"/>
  <c r="Q115" i="2"/>
  <c r="AD114" i="2"/>
  <c r="AC114" i="2"/>
  <c r="X114" i="2"/>
  <c r="S114" i="2"/>
  <c r="Q114" i="2"/>
  <c r="S113" i="2"/>
  <c r="AD112" i="2"/>
  <c r="S112" i="2"/>
  <c r="S111" i="2"/>
  <c r="S109" i="2"/>
  <c r="S108" i="2"/>
  <c r="R108" i="2"/>
  <c r="S107" i="2"/>
  <c r="Q107" i="2"/>
  <c r="S106" i="2"/>
  <c r="Q106" i="2"/>
  <c r="X105" i="2"/>
  <c r="S105" i="2"/>
  <c r="X103" i="2"/>
  <c r="S102" i="2"/>
  <c r="S101" i="2"/>
  <c r="X100" i="2"/>
  <c r="S100" i="2"/>
  <c r="S99" i="2"/>
  <c r="S98" i="2"/>
  <c r="Z97" i="2"/>
  <c r="X97" i="2"/>
  <c r="S97" i="2"/>
  <c r="X92" i="2"/>
  <c r="S92" i="2"/>
  <c r="X90" i="2"/>
  <c r="S90" i="2"/>
  <c r="Z88" i="2"/>
  <c r="X88" i="2"/>
  <c r="S88" i="2"/>
  <c r="S86" i="2"/>
  <c r="S85" i="2"/>
  <c r="S84" i="2"/>
  <c r="S83" i="2"/>
  <c r="X82" i="2"/>
  <c r="S82" i="2"/>
  <c r="X81" i="2"/>
  <c r="Q81" i="2"/>
  <c r="S81" i="2" s="1"/>
  <c r="X80" i="2"/>
  <c r="S80" i="2"/>
  <c r="Z79" i="2"/>
  <c r="X79" i="2"/>
  <c r="R79" i="2"/>
  <c r="S79" i="2" s="1"/>
  <c r="Q79" i="2"/>
  <c r="Z78" i="2"/>
  <c r="S78" i="2"/>
  <c r="X77" i="2"/>
  <c r="S77" i="2"/>
  <c r="S76" i="2"/>
  <c r="S75" i="2"/>
  <c r="S74" i="2"/>
  <c r="X73" i="2"/>
  <c r="S73" i="2"/>
  <c r="S72" i="2"/>
  <c r="X71" i="2"/>
  <c r="S71" i="2"/>
  <c r="Y70" i="2"/>
  <c r="Y71" i="2" s="1"/>
  <c r="Y105" i="2" s="1"/>
  <c r="S70" i="2"/>
  <c r="S69" i="2"/>
  <c r="Z67" i="2"/>
  <c r="X67" i="2"/>
  <c r="S67" i="2"/>
  <c r="X66" i="2"/>
  <c r="S66" i="2"/>
  <c r="S65" i="2"/>
  <c r="X64" i="2"/>
  <c r="S64" i="2"/>
  <c r="S63" i="2"/>
  <c r="X62" i="2"/>
  <c r="S62" i="2"/>
  <c r="Z60" i="2"/>
  <c r="Z62" i="2" s="1"/>
  <c r="X60" i="2"/>
  <c r="Q60" i="2"/>
  <c r="S60" i="2" s="1"/>
  <c r="Y55" i="2"/>
  <c r="X55" i="2"/>
  <c r="Q55" i="2"/>
  <c r="S55" i="2" s="1"/>
  <c r="S54" i="2"/>
  <c r="S53" i="2"/>
  <c r="X52" i="2"/>
  <c r="S52" i="2"/>
  <c r="X47" i="2"/>
  <c r="S47" i="2"/>
  <c r="X45" i="2"/>
  <c r="S45" i="2"/>
  <c r="X40" i="2"/>
  <c r="S40" i="2"/>
  <c r="X33" i="2"/>
  <c r="S33" i="2"/>
  <c r="X29" i="2"/>
  <c r="R29" i="2"/>
  <c r="S29" i="2" s="1"/>
  <c r="Q29" i="2"/>
  <c r="Y28" i="2"/>
  <c r="S28" i="2"/>
  <c r="X27" i="2"/>
  <c r="S27" i="2"/>
  <c r="X25" i="2"/>
  <c r="S25" i="2"/>
  <c r="X20" i="2"/>
  <c r="S20" i="2"/>
  <c r="Q20" i="2"/>
  <c r="R16" i="2"/>
  <c r="S16" i="2" s="1"/>
  <c r="Q16" i="2"/>
  <c r="X15" i="2"/>
  <c r="S15" i="2"/>
  <c r="X13" i="2"/>
  <c r="X12" i="2"/>
  <c r="S12" i="2"/>
  <c r="Z122" i="2" l="1"/>
  <c r="Z124" i="2"/>
  <c r="S177" i="2"/>
  <c r="S178" i="2" s="1"/>
  <c r="Z69" i="2"/>
  <c r="Z70" i="2" s="1"/>
  <c r="Z7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Victoria Rios Arbeláez</author>
  </authors>
  <commentList>
    <comment ref="Y105" authorId="0" shapeId="0" xr:uid="{E2BEA8E4-025D-4C96-AA17-F7F4AAA751EA}">
      <text>
        <r>
          <rPr>
            <b/>
            <sz val="9"/>
            <color indexed="81"/>
            <rFont val="Tahoma"/>
            <family val="2"/>
          </rPr>
          <t>Laura Victoria Ríos Arbeláez:</t>
        </r>
        <r>
          <rPr>
            <sz val="9"/>
            <color indexed="81"/>
            <rFont val="Tahoma"/>
            <family val="2"/>
          </rPr>
          <t xml:space="preserve">
110160*3,5</t>
        </r>
      </text>
    </comment>
    <comment ref="R107" authorId="0" shapeId="0" xr:uid="{929C075D-15F2-4653-945A-9319892B9E70}">
      <text>
        <r>
          <rPr>
            <b/>
            <sz val="9"/>
            <color indexed="81"/>
            <rFont val="Tahoma"/>
            <family val="2"/>
          </rPr>
          <t>Laura Victoria Ríos Arbeláez:</t>
        </r>
        <r>
          <rPr>
            <sz val="9"/>
            <color indexed="81"/>
            <rFont val="Tahoma"/>
            <family val="2"/>
          </rPr>
          <t xml:space="preserve">
se corrige valor por 355 que son los retiros del trimestre oct - dic</t>
        </r>
      </text>
    </comment>
    <comment ref="R108" authorId="0" shapeId="0" xr:uid="{34EF8F83-8BDB-44FD-9A46-7A2476B98B54}">
      <text>
        <r>
          <rPr>
            <b/>
            <sz val="9"/>
            <color indexed="81"/>
            <rFont val="Tahoma"/>
            <family val="2"/>
          </rPr>
          <t>Laura Victoria Ríos Arbeláez:</t>
        </r>
        <r>
          <rPr>
            <sz val="9"/>
            <color indexed="81"/>
            <rFont val="Tahoma"/>
            <family val="2"/>
          </rPr>
          <t xml:space="preserve">
se ajusta valor teniendo en cuenta la corrección del valor de retiro de medidores que fueron la laboratorio </t>
        </r>
      </text>
    </comment>
  </commentList>
</comments>
</file>

<file path=xl/sharedStrings.xml><?xml version="1.0" encoding="utf-8"?>
<sst xmlns="http://schemas.openxmlformats.org/spreadsheetml/2006/main" count="1114" uniqueCount="673">
  <si>
    <t xml:space="preserve">SEGUIMIENTO AL PLAN DE ACCIÓN                         </t>
  </si>
  <si>
    <t>Departamento Administrativo de Planeación</t>
  </si>
  <si>
    <t>VIGENCIA AÑO:2020</t>
  </si>
  <si>
    <t>Código BPPIM</t>
  </si>
  <si>
    <t>Nombre del Proyecto</t>
  </si>
  <si>
    <t>Objetivo del Proyecto</t>
  </si>
  <si>
    <t>Valor de la meta del indicador de producto del proyecto a la fecha de corte</t>
  </si>
  <si>
    <t>% avance de la meta del indicador del proyecto a la fecha de corte</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</si>
  <si>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</si>
  <si>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</si>
  <si>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</si>
  <si>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</si>
  <si>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</si>
  <si>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</si>
  <si>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</si>
  <si>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</si>
  <si>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Avanzar en la consolidación del Sistema de Gestión Integrado de  Empresas Publicas de Armenia ESP</t>
  </si>
  <si>
    <t>NA</t>
  </si>
  <si>
    <t>Número de capacitaciones programadas para el mejoramiento de las competencias del personal en el marco Sistema de Gestión Integrado</t>
  </si>
  <si>
    <t>Número de Auditorias Internas realizadas en la Norma NTC ISO/IEC 27001 al proceso Dirección Comercial</t>
  </si>
  <si>
    <t>Personal de Planta y contratistas vinculados a la Dirección Comercial</t>
  </si>
  <si>
    <t>Municipio de Armenia</t>
  </si>
  <si>
    <t xml:space="preserve">Porcentaje de cumplimiento de las actividades de implementación de la Fase II de la Norma NTC ISO/IEC 27001 </t>
  </si>
  <si>
    <t>Población Estimada: 
700 Personas
Personal de planta,  contratistas, Pasantes</t>
  </si>
  <si>
    <t>Porcentaje de cumplimiento de las actividades programadas para la implementación del Plan de Seguridad Vial en el marco de la NTC ISO 39001:2012</t>
  </si>
  <si>
    <t>Subgerencia Administrativa
Gestión del Recursos</t>
  </si>
  <si>
    <t>Porcentaje de avance en la implementación de los requisitos normalizados establecidos en la Norma NTC-ISO 45001– Seguridad y Salud en el Trabajo</t>
  </si>
  <si>
    <t>Subgerencia Administrativa
Gestión del Talento Humano
 Oficina de Seguridad y Salud de Trabajo 
EPA ESP</t>
  </si>
  <si>
    <t>Porcentaje de cumplimiento de las capacitaciones,  sensibilizaciones y concientizaciones programadas para el cumplimiento de los requisitos establecidos en la Norma NTC-ISO 45001 – Seguridad y Salud en el Trabajo</t>
  </si>
  <si>
    <t>Número de auditorias internas al Sistema de Gestión de Seguridad y Salud en el Trabajo</t>
  </si>
  <si>
    <t>Porcentaje de implementación de acciones planificadas del Sistema de Gestión Ambiental para la vigencia 2020</t>
  </si>
  <si>
    <t>Acreditación del Laboratorio de Ensayo de Calidad de Agua</t>
  </si>
  <si>
    <t>Realizar las acciones tendientes a la ampliación y mantenimiento de la acreditación en  NTC ISO/IEC 17025, para el Laboratorio de Ensayo de Calidad del Agua.</t>
  </si>
  <si>
    <t>Número de auditorias internas en la Norma NTC ISO/IEC 17025 al Laboratorio de Ensayo Calidad de Agua de EPA ESP</t>
  </si>
  <si>
    <t xml:space="preserve">Número de parámetros acreditados bajo la Norma NTC ISO / IEC 17025 del Laboratorio de Ensayo de Calidad del Agua  </t>
  </si>
  <si>
    <t xml:space="preserve"> Acreditación del laboratorio de calibración de medidores  </t>
  </si>
  <si>
    <t>Realizar las acciones tendientes al mantenimiento de la acreditación otorgada por la ONAC respecto a los requisitos de la NTC ISO/IEC 17025, para el Laboratorio de Calibración de Medidores de agua potable fría.</t>
  </si>
  <si>
    <t>Número de auditorias internas en la Norma NTC ISO / IEC 17025, realizadas al Laboratorio de Calibración de Medidores de EPA ESP</t>
  </si>
  <si>
    <t xml:space="preserve">Número de Laboratorios de Calibración de Medidores acreditados bajo la Norma NTC ISO / IEC 17025 </t>
  </si>
  <si>
    <t xml:space="preserve">Fortalecimiento de la Imagen Corporativa </t>
  </si>
  <si>
    <t>Desarrollar las actividades programadas en Plan de comunicaciones para el fortalecimiento interno y externo de la imagen corporativa de EPA ESP.</t>
  </si>
  <si>
    <t>Porcentaje de las estrategias del Plan de Comunicaciones Institucional ejecutadas</t>
  </si>
  <si>
    <t xml:space="preserve">Porcentaje de aplicación de las estrategias programadas para el fortalecimiento interno y externo de la imagen corporativa </t>
  </si>
  <si>
    <t>Porcentaje de actividades de acompañamiento institucionales e interinstitucionales de EPA ESP apoyadas y/o ejecutadas</t>
  </si>
  <si>
    <t xml:space="preserve">Responsabilidad Social Empresarial </t>
  </si>
  <si>
    <t xml:space="preserve">Desarrollar las actividades programadas en Responsabilidad Social Empresarial </t>
  </si>
  <si>
    <t xml:space="preserve">Porcentaje de cumplimiento de las actividades planificadas de Responsabilidad Social Empresarial  </t>
  </si>
  <si>
    <t>Gestión Social</t>
  </si>
  <si>
    <t xml:space="preserve">Adecuación de las instalaciones locativas </t>
  </si>
  <si>
    <t xml:space="preserve">Realizar actividades de conservación, adecuación y/o mantenimiento de los bienes inmuebles de EPA ESP </t>
  </si>
  <si>
    <t>Porcentaje de cumplimiento de las actividades planificadas para la conservación, adecuación y/o mantenimiento de Infraestructura física</t>
  </si>
  <si>
    <t>Número de motocarros adquiridos</t>
  </si>
  <si>
    <t xml:space="preserve">Modernización de la Plataforma TIC de EPA ESP  </t>
  </si>
  <si>
    <t>Ejecutar acciones para el cumplimiento de los Planes estratégicos adoptados por la Dirección TIC</t>
  </si>
  <si>
    <t>Porcentaje promedio de la  ejecución del Planes Estratégicos adoptados por la Dirección TIC</t>
  </si>
  <si>
    <t>Actividades de Gestión</t>
  </si>
  <si>
    <t xml:space="preserve">Actividades de Gestión </t>
  </si>
  <si>
    <t>Fortalecimiento de los procesos de vigilancia, interventoría, supervisión, seguimiento o control a operadores de servicios e inversiones</t>
  </si>
  <si>
    <t>Desarrollar los procesos de vigilancia, interventoría, supervisión, seguimiento o control a los servicios o componentes de servicios entregados por EPA ESP., y a las inversiones realizadas en otros negocios</t>
  </si>
  <si>
    <t>Número de informes consolidados de seguimiento y control al proceso de Interventoría al desarrollo y cumplimiento del Contrato celebrado por EPA ESP con Frigocafé SA para la operación de la Central de Beneficio de Carnes</t>
  </si>
  <si>
    <t>Armenia</t>
  </si>
  <si>
    <t>Número de informes consolidados de seguimiento y control a la participación de EPA ESP en la empresa ENREVSA SA, operadora de la  PCH El Bosque y Sociedad AQUASEO SA ESP, operadora de servicios públicos en Tumaco y Magangué</t>
  </si>
  <si>
    <t>Número de análisis de la viabilidad y conveniencia del desarrollo y continuidad de  inversiones por parte de EPA ESP en otros negocios</t>
  </si>
  <si>
    <t xml:space="preserve">Proyectos Estratégicos </t>
  </si>
  <si>
    <t xml:space="preserve">Número de nuevos proyectos estratégicos viabilizados </t>
  </si>
  <si>
    <t>Implementación del Modelo para la conservación, recuperación y mantenimiento de la cuenca abastecedora del Rio Quindío</t>
  </si>
  <si>
    <t>Desarrollar las actividades programadas dentro de la implementación de modelo de intervención para la conservación, recuperación y mantenimiento de la Cuenca abastecedora del municipio de Armenia</t>
  </si>
  <si>
    <t>Población estimada
308.000 Aprox.</t>
  </si>
  <si>
    <t>Reparación y detección de fugas en infraestructura, conductos, tanques y dispositivos mecánicos</t>
  </si>
  <si>
    <t>Realizar las actividades de reparación y detección de fugas en infraestructura,  conductos, tanques y dispositivos mecánicos.</t>
  </si>
  <si>
    <t xml:space="preserve">Porcentaje de cumplimiento de las actividades de reparación y detección de fugas en infraestructura,  conductos, tanques y dispositivos mecánicos </t>
  </si>
  <si>
    <t>Ampliación y/o optimización del sistema control Hidráulico, macromedición y telemetría.</t>
  </si>
  <si>
    <t>Desarrollar las acciones de Ampliación y/o optimización del sistema control Hidráulico, macromedición y telemetría.</t>
  </si>
  <si>
    <t>Porcentaje de estaciones macromedidoras operando adecuadamente</t>
  </si>
  <si>
    <t>Porcentaje de válvulas de regulación operando adecuadamente</t>
  </si>
  <si>
    <t>Porcentaje de cumplimiento de las actividades preventivas y correctivas a las válvulas reguladoras y macromedidoras, de acuerdo a lo programado</t>
  </si>
  <si>
    <t>Ampliación y/o Reposición de hidrantes y válvulas</t>
  </si>
  <si>
    <t>Realizar las acciones de Ampliación y/o Reposición de hidrantes y válvulas del sistema de distribución de agua, para su adecuada operación.</t>
  </si>
  <si>
    <t>Número de hidrantes del sistema de distribución de agua con acciones de reposición y/o instalación que permitan la correcta operación  del sistema de acueducto</t>
  </si>
  <si>
    <t>Número de válvulas del sistema de distribución de agua con acciones de reposición y/o instalación que permitan la correcta operación  del sistema de acueducto</t>
  </si>
  <si>
    <t>Expansión de la Micromedición Efectiva</t>
  </si>
  <si>
    <t>Desarrollar estrategias para la reducción de pérdidas comerciales</t>
  </si>
  <si>
    <t>Porcentaje de cumplimiento en la instalación de acometidas domiciliarias de acuerdo a las solicitudes realizadas</t>
  </si>
  <si>
    <t>&gt;95%</t>
  </si>
  <si>
    <t>Número de Medidores Instalados</t>
  </si>
  <si>
    <t>Número de medidores retirados según la programación y enviados al laboratorio de calibración</t>
  </si>
  <si>
    <t xml:space="preserve">Porcentaje de cumplimiento en la  instalación de medidores entregados por el laboratorio de calibración después del análisis </t>
  </si>
  <si>
    <t>≥ 95 %</t>
  </si>
  <si>
    <t>Porcentaje de Micromedición Efectiva</t>
  </si>
  <si>
    <t>Porcentaje de Micromedición Nominal</t>
  </si>
  <si>
    <t>Porcentaje de atención a las visitas técnicas solicitadas por el usuario y por la Dirección Comercial</t>
  </si>
  <si>
    <t>Racionalización del Consumo Interno</t>
  </si>
  <si>
    <t>Diseñar e implementar estrategias orientadas a la racionalización del consumo interno de agua en las sedes de EPA ESP., y garantizar su control y seguimiento.</t>
  </si>
  <si>
    <t xml:space="preserve">Porcentaje de sedes de EPA ESP con equipo de medición de agua potable </t>
  </si>
  <si>
    <t>Número de informes de seguimiento a los consumos de agua de las sedes de EPA ESP., elaborados</t>
  </si>
  <si>
    <t>Programa de educación en Centros Educativos Públicos de la ciudad de Armenia</t>
  </si>
  <si>
    <t>Realizar actividades tendientes al Uso Eficiente y Ahorro del Agua en las Instituciones Educativas Públicas de la ciudad de Armenia</t>
  </si>
  <si>
    <t>Número de Instituciones Educativas capacitadas y/o sensibilizadas en el Programa de Ahorro y Uso Eficiente del Agua – PAUEA.</t>
  </si>
  <si>
    <t>Programa de Educación a usuarios y funcionarios de EPA ESP</t>
  </si>
  <si>
    <t>Desarrollar las acciones tendientes al cambio de paradigma sobre Uso Eficiente y Ahorro del Agua a los usuarios y funcionarios de EPA ESP.</t>
  </si>
  <si>
    <t xml:space="preserve">Número de Socializaciones y /o sensibilizaciones en el Uso Eficiente y Ahorro del Agua, realizadas a los usuarios y Funcionarios de EPA ESP  </t>
  </si>
  <si>
    <t>Número de campañas de fortalecimiento en educación ambiental, tanto a usuarios como a empleados de Empresas Públicas de Armenia ESP. realizadas</t>
  </si>
  <si>
    <t>Monitoreo y Control de la Calidad del Agua en las Fuentes Receptoras y vertimientos de EPA ESP</t>
  </si>
  <si>
    <t>Realizar el monitoreo de fisicoquímico y bacteriológico de los vertimientos de aguas residuales urbanas.</t>
  </si>
  <si>
    <t>Porcentaje de cumplimiento del monitoreo de fisicoquímico y bacteriológico de los vertimientos de aguas residuales urbanas.</t>
  </si>
  <si>
    <t>Número de informes anuales elaborados sobre  las fuentes receptoras  y los vertimientos de aguas residuales de interés para la empresa y las acciones de monitoreo y control realizados sobre las mismas.</t>
  </si>
  <si>
    <t xml:space="preserve"> Fomento del desarrollo empresarial en la recuperación, aprovechamiento y comercialización de residuos solidos municipales -RSM</t>
  </si>
  <si>
    <t>Realizar y participar en  los procesos de educación para el fortalecimiento de las capacidades empresariales para el manejo adecuado de los residuos sólidos y el fomento de la cultura de separación en la fuente.</t>
  </si>
  <si>
    <t>Porcentaje de cumplimiento de acciones adelantadas para el fomento del desarrollo empresarial en la recuperación, aprovechamiento y comercialización de Residuos Solidos Municipales -RSM</t>
  </si>
  <si>
    <t>Número de avisos de mensajes educativos con respecto al manejo y disposición adecuada de los residuos solidos</t>
  </si>
  <si>
    <t>Desarrollo de Responsabilidad Ciudadana  frente a la recuperación y aprovechamiento de los residuos solidos</t>
  </si>
  <si>
    <t xml:space="preserve"> Desarrollar acciones encaminadas a la responsabilidad ciudadana  frente a la recuperación y aprovechamiento de los residuos solidos </t>
  </si>
  <si>
    <t>Porcentaje de cumplimiento de acciones adelantadas para el fomento de la responsabilidad ciudadana frente a la recuperación y aprovechamiento de los residuos solidos.</t>
  </si>
  <si>
    <t xml:space="preserve">Expansión de los componentes del sistema de captación, conducción y tratamiento de agua                                                                                                                                                                                                                                                                                                                                                                                                                                                                                                                                                                                                                                                                                                                                                                                                                                                                                                                                                                                                                                                                                                                                                                                                                                                                                                                                                                                                                                                                                                                                                                                                                                                                                                                                                                                                                                                                                                                                                                                                                                                                                                                                                              </t>
  </si>
  <si>
    <t xml:space="preserve">Desarrollar las actividades programadas para la expansión de los componentes del sistema de captación, conducción y tratamiento de agua </t>
  </si>
  <si>
    <t xml:space="preserve">Número de consultorías realizadas para la expansión de los componentes del sistema de captación, conducción y tratamiento de agua </t>
  </si>
  <si>
    <t>Construcción de redes de Acueducto</t>
  </si>
  <si>
    <t>Avanzar en la construcción de la infraestructura de acueducto en la ciudad de Armenia</t>
  </si>
  <si>
    <t>Construcción de redes de Alcantarillado</t>
  </si>
  <si>
    <t>Avanzar en la construcción de la infraestructura de alcantarillado en la ciudad de Armenia</t>
  </si>
  <si>
    <t>Metros lineales de Redes de Alcantarillado construidos</t>
  </si>
  <si>
    <t>Construcción de colectores, interceptores y emisarios finales</t>
  </si>
  <si>
    <t>Avanzar en la construcción de la infraestructura de Colectores, Interceptores y Emisarios Finales en la ciudad de Armenia</t>
  </si>
  <si>
    <t>Metros lineales de Colectores, Interceptores y Emisarios Finales construidos</t>
  </si>
  <si>
    <t>45.000 Personas
 Área de influencia PTAR la Marina</t>
  </si>
  <si>
    <t>Mejoramiento de infraestructura y equipos de captación y conducción de agua cruda</t>
  </si>
  <si>
    <t>Realizar las actividades para el mejoramiento de la infraestructura y equipos de captación y conducción de agua cruda</t>
  </si>
  <si>
    <t>Intervención de los túneles de conducción de agua cruda</t>
  </si>
  <si>
    <t>Realizar la actividades requeridas para el funcionamiento adecuado de la línea de conducción de agua cruda</t>
  </si>
  <si>
    <t>Rehabilitación de los componentes de la Planta de Tratamiento agua potable</t>
  </si>
  <si>
    <t>Realizar las actividades programadas de Rehabilitación de los componentes técnicos de la Planta de Tratamiento agua potable</t>
  </si>
  <si>
    <t>Porcentaje de cumplimiento de las actividades programadas para la Rehabilitación de los componentes técnicos de la Planta de Tratamiento agua potable</t>
  </si>
  <si>
    <t>Mejoramiento del sistema para producción de agua potable</t>
  </si>
  <si>
    <t>Ejecutar las actividades programadas de Mejoramiento del sistema para producción de agua potable</t>
  </si>
  <si>
    <t>Porcentaje de cumplimiento de las actividades programadas para el Mejoramiento del sistema para producción de agua potable</t>
  </si>
  <si>
    <t>Rehabilitación de redes de Acueducto</t>
  </si>
  <si>
    <t>Desarrollar las actividades de Rehabilitación de redes de Acueducto</t>
  </si>
  <si>
    <t>Porcentaje  de cumplimiento de las actividades programadas en  la adquisición y/o suministro de los materiales, personal e insumos requeridos para la rehabilitación de redes de acueducto, que permitan mantener la continuidad del servicio.</t>
  </si>
  <si>
    <t>Porcentaje de atención de las ordenes de trabajo.</t>
  </si>
  <si>
    <t>Rehabilitación de redes de Alcantarillado</t>
  </si>
  <si>
    <t>Desarrollar las actividades de rehabilitación de redes de Alcantarillado</t>
  </si>
  <si>
    <t>Porcentaje  de cumplimiento de las actividades programadas en  la adquisición y/o suministro de los materiales, personal e insumos requeridos para la rehabilitación de redes de alcantarillado, que permitan mantener la continuidad del servicio.</t>
  </si>
  <si>
    <t>Rehabilitación de colectores, interceptores y emisarios finales</t>
  </si>
  <si>
    <t>Desarrollar las actividades de rehabilitación de la infraestructura de Colectores, Interceptores y Emisarios Finales</t>
  </si>
  <si>
    <t>Porcentaje de cumplimiento de las actividades de rehabilitación de colectores, interceptores y emisarios finales, según lo programado</t>
  </si>
  <si>
    <t>Rehabilitación  y/o mejoramiento de los componentes del Sistema de Tratamiento de Aguas Residuales</t>
  </si>
  <si>
    <t>Realizar las acciones para la rehabilitación y/o mejoramiento de los componentes del Sistema de Tratamiento de Aguas Residuales</t>
  </si>
  <si>
    <t>Porcentaje de cumplimiento de las actividades programadas para la rehabilitación y/o mejoramiento de los componentes del Sistema de Tratamiento de Aguas Residuales</t>
  </si>
  <si>
    <t>Revisión y Ajuste de Plan  de Gestión del Riesgo de Desastres</t>
  </si>
  <si>
    <t>Realizar la revisión y ajuste de Plan  de Gestión del Riesgo de Desastres</t>
  </si>
  <si>
    <t>Número de consultorías para la revisión  y ajuste del Plan de Gestión del Riesgo de Desastres en el marco del Decreto 2157 de 2017</t>
  </si>
  <si>
    <t>Subgerencias y Direcciones</t>
  </si>
  <si>
    <t>Construcción de Infraestructura de Contingencia para el Acueducto de Armenia</t>
  </si>
  <si>
    <t>Realizar las gestiones necesarias para avanzar en la Construcción de Infraestructura de Contingencia para el Acueducto de Armenia</t>
  </si>
  <si>
    <t>Porcentaje de cumplimiento de las actividades programadas para avanzar en la Construcción de Infraestructura de Contingencia para el Acueducto de Armenia</t>
  </si>
  <si>
    <t>Rehabilitación y /o Mejoramiento de la Infraestructura de Contingencia para el Acueducto de Armenia</t>
  </si>
  <si>
    <t>Desarrollar acciones para la rehabilitación y/o mejoramiento de la Infraestructura de Contingencia para el Acueducto de Armenia</t>
  </si>
  <si>
    <t>Porcentaje de cumplimiento de las actividades programadas para la rehabilitación y/o mejoramiento de la Infraestructura de Contingencia para el Acueducto de Armenia</t>
  </si>
  <si>
    <t>Implementación y Fortalecimiento Técnico del SIG</t>
  </si>
  <si>
    <t>Desarrollar los actividades inherentes a la  investigación, levantamiento, digitalización y validación de las redes de acueducto y alcantarillado.</t>
  </si>
  <si>
    <t>Porcentaje de redes de acueducto investigadas. levantamiento, digitalización y validación de las redes de acueducto hasta alcanzar el 100% del sistema (Sobre la Línea Base 2019)</t>
  </si>
  <si>
    <t>Porcentaje de redes de alcantarillado investigadas. levantamiento, digitalización y validación de las redes de alcantarillado hasta alcanzar el 100% del sistema (Sobre la Línea Base 2019)</t>
  </si>
  <si>
    <t xml:space="preserve">Porcentaje de metros lineales de redes de Acueducto y Alcantarillado objeto de Construcción, reposición y/o rehabilitación, ingresados al SIG </t>
  </si>
  <si>
    <t>Porcentaje de fichas catastrales de los usuarios ingresadas y validadas en SIG.</t>
  </si>
  <si>
    <t xml:space="preserve">Modelación Hidráulica del Sistema de Acueducto </t>
  </si>
  <si>
    <t>Ajustar y validar el modelo hidráulico de la red Matriz de Distribución de acuerdo a las condiciones reales de operación.</t>
  </si>
  <si>
    <t>Porcentaje del modelo hidráulico de la red Matriz de Distribución ajustado y validado</t>
  </si>
  <si>
    <t>Área de Prestación del servicio de Acueducto - Municipio de Armenia</t>
  </si>
  <si>
    <t xml:space="preserve">Aislamiento de Sectores Hidráulicos </t>
  </si>
  <si>
    <t xml:space="preserve">Avanzar en las acciones para el Aislamiento de Sectores Hidráulicos </t>
  </si>
  <si>
    <t xml:space="preserve">Porcentaje de cumplimiento de las acciones programadas para el aislamiento de los sectores hidráulicos </t>
  </si>
  <si>
    <t xml:space="preserve">Modelación de la calidad del agua </t>
  </si>
  <si>
    <t>Avanzar en las acciones de aplicación, recopilación y análisis de la información de calidad de agua</t>
  </si>
  <si>
    <t>Porcentaje de cumplimiento de las acciones programadas para la aplicación, recopilación y análisis de la información de calidad de agua, en el modelo hidráulico.</t>
  </si>
  <si>
    <t>Revisión de proyectos hidrosanitarios</t>
  </si>
  <si>
    <t>Realizar la revisión de los proyectos hidrosanitarios recibidos, de acuerdo con los requerimientos de ampliación de la infraestructura existente.</t>
  </si>
  <si>
    <t>Porcentaje de los proyectos hidrosanitarios revisados en relación a las solicitudes radicadas</t>
  </si>
  <si>
    <t>Área de Prestación del servicio de Acueducto y Alcantarillado</t>
  </si>
  <si>
    <t>Estudios y diseños para los  Sistemas de Acueducto y Alcantarillado</t>
  </si>
  <si>
    <t>Realizar los estudios y diseños, de acuerdo con las necesidades de ampliación de cobertura y mejoramiento de la infraestructura existente, definidos por la Empresa.</t>
  </si>
  <si>
    <t>Porcentaje de estudios y diseños de los sistemas de Acueducto y Alcantarillado elaborados, de acuerdo a las solicitudes y necesidades realizadas al proceso de Planeación Técnica</t>
  </si>
  <si>
    <t xml:space="preserve">Implementación de instrumentos de transparencia </t>
  </si>
  <si>
    <t>Ejecutar las acciones establecidas en el Plan Anticorrupción y de Atención al Ciudadano, Plan Anual de Adquisiciones y Plan Institucional de Archivos de la Entidad ­PINAR,  para la vigencia 2020</t>
  </si>
  <si>
    <t>Porcentaje de cumplimiento de las acciones programadas en el Plan Anticorrupción y de Atención al Ciudadano, para la vigencia 2020</t>
  </si>
  <si>
    <t>Partes interesadas internas y externas</t>
  </si>
  <si>
    <t>Porcentaje de cumplimiento del Plan Anual de Adquisiciones, de acuerdo a lo programado para la vigencia 2020.</t>
  </si>
  <si>
    <t xml:space="preserve">Porcentaje de cumplimiento de las acciones programadas en el  Plan Institucional de Archivos de la Entidad ­PINAR, para la vigencia 2020. </t>
  </si>
  <si>
    <t>Implementación del Plan Estratégico de Tecnologías de la Información y las Comunicaciones</t>
  </si>
  <si>
    <t>Ejecutar las acciones determinadas en el de Tecnologías de la Información y las Comunicaciones ­ PETI, para la vigencia 2020</t>
  </si>
  <si>
    <t>Porcentaje de cumplimiento de las acciones del Plan Estratégico de Tecnologías de la Información y las Comunicaciones ­ PETI, programadas para la vigencia 2020.</t>
  </si>
  <si>
    <t>Implementación del Plan de Tratamiento de Riesgos de Seguridad y Privacidad de la Información</t>
  </si>
  <si>
    <t>Desarrollar  las acciones del Plan de Tratamiento de Riesgos de Seguridad y Privacidad de la Información, para la vigencia 2020</t>
  </si>
  <si>
    <t>Porcentaje de cumplimiento de las acciones del Plan de Tratamiento de Riesgos de Seguridad y Privacidad de la Información, programadas para la vigencia 2020.</t>
  </si>
  <si>
    <t>Implementación del  Plan de Seguridad y Privacidad de la Información</t>
  </si>
  <si>
    <t>Ejecutar las acciones determinadas en el Plan de Seguridad y Privacidad de la Información</t>
  </si>
  <si>
    <t xml:space="preserve">Porcentaje de cumplimiento de las acciones del  Plan de Seguridad y Privacidad de la Información, programadas para la vigencia 2020. </t>
  </si>
  <si>
    <t>Implementación del Plan Estratégico de Talento Humano</t>
  </si>
  <si>
    <t>Desarrollar  las acciones establecidas en el Plan  Estratégico de Talento Humano, para la vigencia 2020</t>
  </si>
  <si>
    <t>Porcentaje de cumplimiento de las actividades programadas  en el Plan de Trabajo Anual en Seguridad y Salud en el Trabajo, para la vigencia 2020.</t>
  </si>
  <si>
    <t>Porcentaje de cumplimiento de las actividades programadas en el Plan de Bienestar e incentivos, para la vigencia 2020.</t>
  </si>
  <si>
    <t>Porcentaje de cumplimiento de las actividades programadas en el Plan Institucional de Capacitación PIC, para la vigencia 2020.</t>
  </si>
  <si>
    <t xml:space="preserve">Porcentaje de hojas de vida de los funcionarios de EPA ESP., ingresadas al SIGEP </t>
  </si>
  <si>
    <t xml:space="preserve">Número de informes anuales de seguimiento al SIGEP. </t>
  </si>
  <si>
    <t>Número de informes anuales de seguimiento a  las actividades de inducción y reinducción, durante la vigencia 2020.</t>
  </si>
  <si>
    <t>TOTAL</t>
  </si>
  <si>
    <t>REPRESENTANTE LEGAL</t>
  </si>
  <si>
    <t>RESPONSABLE DE LA DEPENDENCIA  Y/O ENTIDAD</t>
  </si>
  <si>
    <t>JOSÉ MANUEL RÍOS MORALES</t>
  </si>
  <si>
    <t>ALCALDE</t>
  </si>
  <si>
    <t>1</t>
  </si>
  <si>
    <t>Valor de la meta de las Acciones/Actividades del proyecto programada para la vigencia actual</t>
  </si>
  <si>
    <t>INFRAESTRUCTURA CONSTRUIDA: "Acciones Concretas"</t>
  </si>
  <si>
    <t>Vivienda</t>
  </si>
  <si>
    <t xml:space="preserve">Cobertura del servicio de acueducto y alcantarillado del sector urbano en la ciudad de Armenia </t>
  </si>
  <si>
    <t>Infraestructura de servicios públicos pa´TODOS</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</si>
  <si>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</si>
  <si>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</si>
  <si>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 xml:space="preserve">Subgerencia de Aguas
Gestión Captación y Tratamiento </t>
  </si>
  <si>
    <t>Expansión de los componentes del sistema de distribución de agua potable</t>
  </si>
  <si>
    <t>Porcentaje de cumplimiento de las actividades planificadas para la expansión de los componentes del sistema de distribución de agua potable en el cuatrienio</t>
  </si>
  <si>
    <t>Número de metros lineales de Redes de Acueducto contratados</t>
  </si>
  <si>
    <t>Subgerencia Aguas
Gestión Distribución de Agua Potable</t>
  </si>
  <si>
    <t>Expansión de los componentes del sistema de alcantarillado</t>
  </si>
  <si>
    <t>Porcentaje de cumplimiento de las actividades planificadas para la expansión de los componentes del sistema de alcantarillado en el cuatrienio</t>
  </si>
  <si>
    <t>Número de estudios y diseños realizados para la expansión de la red de alcantarillado en la Zona Norte (IDTQ) de la Ciudad de Armenia</t>
  </si>
  <si>
    <t xml:space="preserve">Subgerencia de Aguas
 Gestión Recolección y Transporte de Aguas Residuales </t>
  </si>
  <si>
    <t xml:space="preserve">Cumplimiento de las actividades planificadas en el PSMV para el cuatrienio </t>
  </si>
  <si>
    <t>S.D.</t>
  </si>
  <si>
    <t>Porcentaje de cumplimiento de las actividades para la construcción de colectores, interceptores y emisarios finales planificadas en el PSMV para el cuatrienio</t>
  </si>
  <si>
    <t xml:space="preserve">Subgerencia de Aguas- Gestión Tratamiento de Aguas Residuales </t>
  </si>
  <si>
    <t>PTAR La Florida</t>
  </si>
  <si>
    <t>Numero de lotes adquiridos para la PTAR La Florida</t>
  </si>
  <si>
    <t>PTAR LA FLORIDA</t>
  </si>
  <si>
    <t>Avanzar en las acciones planificadas en el PSMV para la implementación de infraestructura requerida para el tratamiento de las aguas residuales</t>
  </si>
  <si>
    <t>Numero de estudios para la adquisición de predios para la Construcción de la PTAR La Florida en el Municipio de Armenia contratados</t>
  </si>
  <si>
    <t>Subgerencia de Aguas-
Gestión Tratamiento de Aguas Residuales</t>
  </si>
  <si>
    <t>Porcentaje de cumplimiento de los tramites de servidumbre planificadas en el PSMV para el cuatrienio</t>
  </si>
  <si>
    <t>Continuidad y calidad del servicio de agua potable</t>
  </si>
  <si>
    <t>23.82
0.82</t>
  </si>
  <si>
    <t>≥ 23,61
&lt;5 agua apta para consumo humano</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</si>
  <si>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</si>
  <si>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</si>
  <si>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SD</t>
  </si>
  <si>
    <t>Reposición u optimización de los componentes del Sistema de captación y conducción de agua cruda</t>
  </si>
  <si>
    <t>Desarrollar las actividades programadas para la reposición u optimización de los componentes del  Sistema de captación y conducción de agua cruda</t>
  </si>
  <si>
    <t>Porcentaje de cumplimiento de las actividades programadas para la reposición u optimización de los componentes del  sistema de captación y conducción de agua cruda</t>
  </si>
  <si>
    <t>Reposición u optimización de los componentes del sistema de producción de agua potable</t>
  </si>
  <si>
    <t>Ejecutar las actividades programadas para la reposición u optimización de los componentes del Sistema de Producción de Agua Potable</t>
  </si>
  <si>
    <t>Porcentaje de cumplimiento de las actividades programadas para la reposición u optimización de los componentes del Sistema de Producción de Agua Potable</t>
  </si>
  <si>
    <t>Subgerencia de Aguas
Gestión Captación y Tratamiento</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</si>
  <si>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</si>
  <si>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</si>
  <si>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Reposición u optimización de redes de Acueducto</t>
  </si>
  <si>
    <t>Desarrollar las actividades de reposición u optimización de  la infraestructura de Acueducto, de acuerdo a lo programado.</t>
  </si>
  <si>
    <t>Metros lineales de Redes de Acueducto, objeto de reposición u optimización</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</si>
  <si>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</si>
  <si>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</si>
  <si>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</si>
  <si>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</si>
  <si>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Reposición u optimización de redes de Alcantarillado</t>
  </si>
  <si>
    <t>Desarrollar las actividades de reposición u optimización de la infraestructura de Alcantarillado, de acuerdo a lo programado.</t>
  </si>
  <si>
    <t>Metros lineales de Redes de Alcantarillado, objeto de reposición u optimización</t>
  </si>
  <si>
    <t xml:space="preserve">Subgerencia de Aguas-
Gestión Recolección y Transporte de Aguas Residuales </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</si>
  <si>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</si>
  <si>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</si>
  <si>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Reposición u optimización de componentes del sistema de colectores, interceptores y emisarios finales</t>
  </si>
  <si>
    <t>Desarrollar las actividades de reposición u optimización de Colectores, Interceptores y Emisarios Finales, de acuerdo a lo programado.</t>
  </si>
  <si>
    <t>Metros lineales de colectores, interceptores y emisarios finales, objeto de reposición u optimización</t>
  </si>
  <si>
    <t xml:space="preserve">Subgerencia de Aguas
 Gestión Tratamiento de Aguas Residuales </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</si>
  <si>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</si>
  <si>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</si>
  <si>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Reposición u optimización de los componentes del Sistema de Tratamiento de Aguas Residuales</t>
  </si>
  <si>
    <t>Ejecutar las acciones requeridas para la Reposición u optimización de los componentes del Sistema de Tratamiento de Aguas Residuales</t>
  </si>
  <si>
    <t>Porcentaje de cumplimiento de las actividades programadas para la reposición u optimización de los componentes del Sistema de Tratamiento de Aguas Residuales</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</si>
  <si>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</si>
  <si>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</si>
  <si>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Porcentaje de cumplimiento de las actividades programadas para el mejoramiento de infraestructura y equipos de captación y conducción de agua cruda</t>
  </si>
  <si>
    <t xml:space="preserve">Número de contratos adjudicados para  la construcción para el reforzamiento estructural del túnel 19 de la conducción de agua cruda </t>
  </si>
  <si>
    <t xml:space="preserve">Número de contratos adjudicados para  la interventoría construcción para el reforzamiento estructural del túnel 19 de la conducción de agua cruda </t>
  </si>
  <si>
    <t xml:space="preserve">Porcentaje de cumplimiento de los tramites de servidumbres requeridos para adelantar la obra de construcción para el reforzamiento estructural del túnel 19 de la conducción de agua cruda </t>
  </si>
  <si>
    <t>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</si>
  <si>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</si>
  <si>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 xml:space="preserve">Subgerencia Aguas
Gestión Distribución de Agua Potable </t>
  </si>
  <si>
    <t xml:space="preserve">
Rehabilitación de los componentes del sistema de alcantarillado</t>
  </si>
  <si>
    <t>Porcentaje de ejecución de las actividades para la rehabilitación de los componentes del sistema de alcantarillado programadas en el cuatrienio</t>
  </si>
  <si>
    <t xml:space="preserve">Subgerencia de Aguas
Gestión Recolección y Transporte de Aguas Residuales </t>
  </si>
  <si>
    <t xml:space="preserve">Rehabilitación de colectores, interceptores y emisarios finales </t>
  </si>
  <si>
    <t>Porcentaje de cumplimiento de las actividades para la rehabilitación de colectores, interceptores y emisarios finales planificadas en el PSMV para el cuatrienio</t>
  </si>
  <si>
    <t>vivienda</t>
  </si>
  <si>
    <t>Rehabilitación y/o mejoramiento de la Planta de Tratamiento de Aguas Residuales</t>
  </si>
  <si>
    <t>Porcentaje de cumplimiento de las actividades para la rehabilitación y/o mejoramiento de la PTAR La Marina planificadas en el PSMV para el cuatrienio</t>
  </si>
  <si>
    <t>Continuidad  del servicio de agua potable</t>
  </si>
  <si>
    <t>Proyectos formulados para la construcción de infraestructura de contingencia</t>
  </si>
  <si>
    <t>Número de proyectos formulados  para la construcción de infraestructura de contingencia en el cuatrienio</t>
  </si>
  <si>
    <t xml:space="preserve">Subgerencia de Técnica- Gestión  Planeación Técnica </t>
  </si>
  <si>
    <t>Reposición y/o optimización de la infraestructura de contingencia</t>
  </si>
  <si>
    <t>Porcentaje de cumplimiento de las actividades para la reposición y/o optimización de la infraestructura de contingencia planificadas para el cuatrienio</t>
  </si>
  <si>
    <t>Reposición u optimización de infraestructura de contingencia para el Acueducto de Armenia</t>
  </si>
  <si>
    <t>Identificar las acciones e inversiones requeridas para la reposición u optimización de Infraestructura de Contingencia para el Acueducto de Armenia</t>
  </si>
  <si>
    <t>Numero de informes de identificación de las acciones o inversiones requeridas para la reposición u optimización de los componentes de la Infraestructura de Contingencia para el Acueducto de Armenia</t>
  </si>
  <si>
    <t xml:space="preserve">Subgerencia de Técnica
Gestión  Planeación Técnica </t>
  </si>
  <si>
    <t>Rehabilitación y/o mejoramiento de la infraestructura de contingencia</t>
  </si>
  <si>
    <t>Porcentaje de cumplimiento de las actividades para la rehabilitación y/o mejoramiento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</si>
  <si>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</si>
  <si>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</si>
  <si>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</si>
  <si>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Realizar las acciones requeridas para la atención oportuna de contingencias</t>
  </si>
  <si>
    <t>Porcentaje de cumplimiento de las actividades programadas para la atención de contingencias</t>
  </si>
  <si>
    <t>Planeación técnica para el desarrollo de los servicios</t>
  </si>
  <si>
    <t>Porcentaje de cumplimiento de las actividades inherentes al proceso de Planeación Técnica programadas en el cuatrienio</t>
  </si>
  <si>
    <t>Subgerencia de Técnica
Gestión  Planeación Técnica</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</si>
  <si>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</si>
  <si>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</si>
  <si>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Adquisición de maquinaria, herramientas y equipos de los servicios</t>
  </si>
  <si>
    <t xml:space="preserve">Adquirir la maquinaria, herramientas y equipos de apoyo físico que le permitan la operación y/o mejoramiento la prestación de los servicios </t>
  </si>
  <si>
    <t>Subgerencia de Aseo</t>
  </si>
  <si>
    <t>Un (1) equipo de oxicorte adquirido</t>
  </si>
  <si>
    <t>Un (1) equipo de soldadura autógena</t>
  </si>
  <si>
    <t>Porcentaje de cumplimiento de las actividades adquisición e instalación de recipientes de basura (basureritos) programadas para el 2020</t>
  </si>
  <si>
    <t>Porcentaje de cumplimiento de las actividades programadas para la rehabilitación y/o mejoramiento de los equipos y/o elementos de los laboratorios de ensayo de calidad de agua  - PTAR La Marina</t>
  </si>
  <si>
    <t>INFRAESTRUCTURA NATURAL: "Armenia Capital Verde"</t>
  </si>
  <si>
    <t>Toneladas Dispuestas en el relleno sanitario</t>
  </si>
  <si>
    <t>Fomento a la separación, aprovechamiento y comercialización de residuos Solidos</t>
  </si>
  <si>
    <t>Porcentaje de cumplimiento de las actividades planificadas para el fomento a la separación, aprovechamiento y comercialización de residuos solidos en el cuatrienio</t>
  </si>
  <si>
    <t xml:space="preserve">Subgerencia de Aseo
 Gestión Social </t>
  </si>
  <si>
    <t>Ambiente y desarrollo sostenible</t>
  </si>
  <si>
    <t>Usuarios del recurso hídrico con programas de uso eficiente y ahorro del agua (PUEAA) implementados.</t>
  </si>
  <si>
    <t>Gestión integral del recurso hídrico responsabilidad de TODOS</t>
  </si>
  <si>
    <t xml:space="preserve">Programa de Uso Eficiente y  Ahorro del Agua </t>
  </si>
  <si>
    <t>Porcentaje de cumplimiento del programa de Uso Eficiente y Ahorro del Agua en el cuatrienio</t>
  </si>
  <si>
    <t>Porcentaje de cumplimiento de las actividades programadas en la Matriz del Modelo del Intervención de la cuenca alta del Rio Quindío</t>
  </si>
  <si>
    <t>Subgerencia Técnica</t>
  </si>
  <si>
    <t>Número de contratos de interventoría adjudicados para adelantar la obra de reforzamiento de dos (2) módulos del Tanque de almacenamiento de Corbones</t>
  </si>
  <si>
    <t>Números de estudios de estabilidad o patología de un (1) tanque de almacenamiento de agua potable contratados</t>
  </si>
  <si>
    <t xml:space="preserve">Subgerencia Técnica
 Gestión Control Perdidas </t>
  </si>
  <si>
    <t>37.46%</t>
  </si>
  <si>
    <t>Subgerencia Técnica
 Gestión Control Perdidas</t>
  </si>
  <si>
    <t>Cumplimiento de las acciones de monitoreo de la calidad del agua</t>
  </si>
  <si>
    <t>Caracterización de la calidad del agua</t>
  </si>
  <si>
    <t>Numero de documentos con análisis de la calidad del recurso hídrico en el cuatrienio</t>
  </si>
  <si>
    <t>Monitoreo y Control de la Calidad del Agua cruda y Potable</t>
  </si>
  <si>
    <t>Realizar el monitoreo de fisicoquímico, bacteriológicos y microbiológicos al agua cruda y tratada</t>
  </si>
  <si>
    <t>Porcentaje de cumplimiento del monitoreo fisicoquímico, bacteriológico y microbiológico al agua cruda y tratada</t>
  </si>
  <si>
    <t>Número de informes anuales elaborados sobre  la calidad del agua cruda y tratada</t>
  </si>
  <si>
    <t>INSTITUCIONAL Y GOBIERNO: "Servir y hacer las cosas bien"</t>
  </si>
  <si>
    <t>Gobierno Territorial</t>
  </si>
  <si>
    <t>Cumplimiento de las acciones de fortalecimiento a la gestión y dirección de la EPA ESP</t>
  </si>
  <si>
    <t>EPA ESP la empresa de TODOS</t>
  </si>
  <si>
    <t>Planes y Programas Institucionales</t>
  </si>
  <si>
    <t>Porcentaje de planes y programas institucionales adoptados en el cuatrienio en cumplimiento a los requisitos legales, normativos y reglamentarios.</t>
  </si>
  <si>
    <t>Formulación y actualización del Programa de Uso Eficiente y Ahorro del Agua</t>
  </si>
  <si>
    <t>Formular, actualizar y presentar ante la autoridad ambiental el Programa de Uso Eficiente y Ahorro del Agua de EPA ESP.</t>
  </si>
  <si>
    <t>Número de Programas de uso eficiente y Ahorro del Agua formulados, actualizados y presentados a la autoridad ambiental</t>
  </si>
  <si>
    <t>Subgerencia Administrativa 
Gestión de Recursos</t>
  </si>
  <si>
    <t>Dirección de  Tecnologías de la información y las Comunicaciones</t>
  </si>
  <si>
    <t>Subgerencia Administrativa 
Gestión del Talento Humano</t>
  </si>
  <si>
    <t xml:space="preserve"> Modelo Integrado de Planeación y Gestión </t>
  </si>
  <si>
    <t>Porcentaje de cumplimiento de la planificación del Modelo Integrado de Planeación y Gestión (MIPG)  adoptado por la EPA ESP para el cuatrienio</t>
  </si>
  <si>
    <t xml:space="preserve">Adopción, implementación y seguimiento de las políticas del  Modelo Integrado de Planeación y Gestión </t>
  </si>
  <si>
    <t>Desarrollar las acciones para el cumplimiento de  lo  planificación del Modelo Integrado de Planeación y Gestión (MIPG)  adoptado por la EPA ESP</t>
  </si>
  <si>
    <t>Porcentaje de cumplimiento de la planificación del Modelo Integrado de Planeación y Gestión (MIPG)  adoptado por la EPA ESP para el 2020</t>
  </si>
  <si>
    <t>Mantenimiento y Ampliación del Sistema Gestión Integrado</t>
  </si>
  <si>
    <t>Porcentaje de cumplimiento de las acciones programadas para el mantenimiento, implementación y documentación  Normas Técnicas (NTC ISO 9001, 14001, 45001, 27001, 26001, 39001 y 17025) en el cuatrienio</t>
  </si>
  <si>
    <t>Sistema de Gestión Integrados</t>
  </si>
  <si>
    <t>Dirección de Planeación Corporativa
Análisis y Mejora</t>
  </si>
  <si>
    <t>Dirección de Planeación Corporativa
 Gestión Ambiental  EPA ESP</t>
  </si>
  <si>
    <t xml:space="preserve">Acreditación de los laboratorios </t>
  </si>
  <si>
    <t>Número de laboratorios acreditados en la NTC ISO 17025 en el cuatrienio</t>
  </si>
  <si>
    <t>Subgerencia Técnica
 Laboratorio de Calibración de Medidores</t>
  </si>
  <si>
    <t xml:space="preserve">Subgerencia Técnica
Laboratorio de Ensayo de Calidad del Agua </t>
  </si>
  <si>
    <t>Número de parámetros acreditados por el Laboratorio de Ensayo de Calidad del Agua bajo la Norma NTC ISO 17025 en el cuatrienio</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</si>
  <si>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</si>
  <si>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</si>
  <si>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Dirección de Comunicaciones</t>
  </si>
  <si>
    <t>Adquirir los avisos de mensajes educativos para el manejo y  disposición adecuada de los residuos solidos</t>
  </si>
  <si>
    <t>Adecuación de las Instalaciones locativas de EPA ESP</t>
  </si>
  <si>
    <t>Porcentaje de cumplimiento de las intervenciones programadas para la adecuación de las Instalaciones locativas de EPA ESP en el cuatrienio</t>
  </si>
  <si>
    <t>Fortalecimiento de la plataforma tecnología,  sistemas de información  y de las comunicaciones</t>
  </si>
  <si>
    <t>Porcentaje de cumplimiento de los Planes estratégicos adoptados por la Dirección TIC en el cuatrienio</t>
  </si>
  <si>
    <t>Seguimientos y controles a los negocios estratégicos de EPA ESP</t>
  </si>
  <si>
    <t>Número de seguimientos y controles realizados en el cuatrienio a las inversiones de EPA ESP en otros negocios estratégicos.</t>
  </si>
  <si>
    <t>Dirección y/o subgerencias  Involucrados</t>
  </si>
  <si>
    <t>Análisis y Desarrollo de otras Unidades de Negocio</t>
  </si>
  <si>
    <t>Número de nuevas unidades de negocio analizadas en el cuatrienio</t>
  </si>
  <si>
    <t xml:space="preserve"> Análisis  de nuevas unidades de negocio </t>
  </si>
  <si>
    <t>Analizar la viabilidad de implementación y desarrollo de nuevas unidades de negocio</t>
  </si>
  <si>
    <t>Código: D-DP-PDE-060</t>
  </si>
  <si>
    <t>Fecha: 29/12/2020</t>
  </si>
  <si>
    <t xml:space="preserve">Proceso de Direccionamiento Estratégico </t>
  </si>
  <si>
    <t>Versión: 006</t>
  </si>
  <si>
    <t>Página : 1 de 1</t>
  </si>
  <si>
    <t xml:space="preserve">Unidad Ejecutora: </t>
  </si>
  <si>
    <t>Periodo de corte:   A 31 DE DICIEMBRE DE 2020</t>
  </si>
  <si>
    <t xml:space="preserve">SECRETARÍA O  ENTIDAD RESPONSABLE: 4.5. EMPRESAS PÚBLICAS DE ARMENIA ESP </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</si>
  <si>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</si>
  <si>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</si>
  <si>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</si>
  <si>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</si>
  <si>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</si>
  <si>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</si>
  <si>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</si>
  <si>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</si>
  <si>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</si>
  <si>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</si>
  <si>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</si>
  <si>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</si>
  <si>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</si>
  <si>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</si>
  <si>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</si>
  <si>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</si>
  <si>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</si>
  <si>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</si>
  <si>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</si>
  <si>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</si>
  <si>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 xml:space="preserve">INDICADOR / ACCIONES / 
ACTIVIDADES </t>
  </si>
  <si>
    <t xml:space="preserve">Línea base de las acciones/
Actividades del Proyecto
</t>
  </si>
  <si>
    <t>Semáforo Alcance de la Meta:
Verde Oscuro  (80%  - 100%) 
 Verde Claro (70% - 79%)
 Amarillo (60%  - 69%) 
Naranja (40% - 59%) 
 Rojo (0% - 39%)</t>
  </si>
  <si>
    <t>Semáforo Ejecución:
Verde Oscuro  (80%  - 100%) 
 Verde Claro (70% - 79%)
 Amarillo (60%  - 69%) 
Naranja (40% - 59%) 
 Rojo (0% - 39%)</t>
  </si>
  <si>
    <t>% ejecución presupuestal a la fecha de corte</t>
  </si>
  <si>
    <t>3, 6, 11</t>
  </si>
  <si>
    <t>Recursos 
EPA ESP</t>
  </si>
  <si>
    <t>Población estimada
300.000 Aprox.
Datos exactos de 
Suscriptores del servicio de Acueducto a 31 de Diciembre de 2020: 110.160</t>
  </si>
  <si>
    <t xml:space="preserve"> Área de Prestación del servicio de Acueducto - Armenia</t>
  </si>
  <si>
    <t xml:space="preserve">Población estimada
42.000 Usuarios
Este valor corresponde a habitantes en periodo de diseño de veinticinco (25) años. </t>
  </si>
  <si>
    <t>Vereda San Juan 
Avenida Centenario
Comuna 10</t>
  </si>
  <si>
    <t>Población estimada:
Población en proyección de ocupación 5.000 usuarios</t>
  </si>
  <si>
    <t xml:space="preserve"> Avenida Bolívar - Sector limites- Municipio de Armenia
Comuna 10</t>
  </si>
  <si>
    <t>La Actividad se debió reprogramar para la vigencia 2021 por parte del proceso responsable.</t>
  </si>
  <si>
    <t>Población estimada:
950 Usuarios</t>
  </si>
  <si>
    <t>Barrio La Castellana
Municipio de Armenia
Comuna 10</t>
  </si>
  <si>
    <t>Población estimada:
1.500 Usuarios</t>
  </si>
  <si>
    <t>Calle 16 entre carrera 19 hasta la carrera 21ª y sobre  Carrera 21A y sobre carrera 21 A hasta la calle , rehabilitación acueducto calle 16 entre carrera 19 y 20.  
entre carreras 
Armenia
Comuna 7</t>
  </si>
  <si>
    <r>
      <t xml:space="preserve">2. Se suscribió y ejecuto la </t>
    </r>
    <r>
      <rPr>
        <b/>
        <sz val="12"/>
        <rFont val="Arial"/>
        <family val="2"/>
      </rPr>
      <t>obra N° 002 de 2020.</t>
    </r>
    <r>
      <rPr>
        <sz val="12"/>
        <rFont val="Arial"/>
        <family val="2"/>
      </rPr>
      <t xml:space="preserve">
</t>
    </r>
    <r>
      <rPr>
        <b/>
        <sz val="12"/>
        <rFont val="Arial"/>
        <family val="2"/>
      </rPr>
      <t xml:space="preserve">Objeto: </t>
    </r>
    <r>
      <rPr>
        <sz val="12"/>
        <rFont val="Arial"/>
        <family val="2"/>
      </rPr>
      <t xml:space="preserve">Construcción y rehabilitación alcantarillado para captación y alivio de escorrentía y Rehabilitación red de acueducto 
</t>
    </r>
    <r>
      <rPr>
        <b/>
        <sz val="12"/>
        <rFont val="Arial"/>
        <family val="2"/>
      </rPr>
      <t>Valor del Contrato:</t>
    </r>
    <r>
      <rPr>
        <sz val="12"/>
        <rFont val="Arial"/>
        <family val="2"/>
      </rPr>
      <t xml:space="preserve"> $ 595.248.776,13
</t>
    </r>
    <r>
      <rPr>
        <b/>
        <sz val="12"/>
        <rFont val="Arial"/>
        <family val="2"/>
      </rPr>
      <t xml:space="preserve">Valor del contrato registrado al proyecto: </t>
    </r>
    <r>
      <rPr>
        <sz val="12"/>
        <rFont val="Arial"/>
        <family val="2"/>
      </rPr>
      <t xml:space="preserve">$ 552.400.080,54
</t>
    </r>
    <r>
      <rPr>
        <b/>
        <sz val="12"/>
        <rFont val="Arial"/>
        <family val="2"/>
      </rPr>
      <t xml:space="preserve">Adición al contrato de obra registrado al proyecto: </t>
    </r>
    <r>
      <rPr>
        <sz val="12"/>
        <rFont val="Arial"/>
        <family val="2"/>
      </rPr>
      <t xml:space="preserve">$ 200.961.179,87
</t>
    </r>
    <r>
      <rPr>
        <b/>
        <sz val="12"/>
        <rFont val="Arial"/>
        <family val="2"/>
      </rPr>
      <t xml:space="preserve">Valor total del contrato registrado al proyecto: $ 753.361.260,41
Nota: </t>
    </r>
    <r>
      <rPr>
        <sz val="12"/>
        <rFont val="Arial"/>
        <family val="2"/>
      </rPr>
      <t>Esta obra de acuerdo a sus actividades se registro por otros dos (2) proyectos: Rehabilitación de redes de alcantarillado y Rehabilitación de redes de Acueducto.</t>
    </r>
    <r>
      <rPr>
        <b/>
        <sz val="12"/>
        <rFont val="Arial"/>
        <family val="2"/>
      </rPr>
      <t xml:space="preserve">
Metros Lineales Instalados entre el 01/10/2020 y el 31/12/2020:</t>
    </r>
    <r>
      <rPr>
        <sz val="12"/>
        <rFont val="Arial"/>
        <family val="2"/>
      </rPr>
      <t xml:space="preserve"> 274
La información contractual al detalle puede ser consultada a través de la pagina del http://siaobserva.auditoria.gov.co/
</t>
    </r>
    <r>
      <rPr>
        <b/>
        <sz val="12"/>
        <rFont val="Arial"/>
        <family val="2"/>
      </rPr>
      <t>NOTA GENERAL DEL PROYECTO</t>
    </r>
    <r>
      <rPr>
        <sz val="12"/>
        <rFont val="Arial"/>
        <family val="2"/>
      </rPr>
      <t xml:space="preserve">
</t>
    </r>
    <r>
      <rPr>
        <b/>
        <sz val="12"/>
        <rFont val="Arial"/>
        <family val="2"/>
      </rPr>
      <t>Presupuesto Inicial: 0</t>
    </r>
    <r>
      <rPr>
        <sz val="12"/>
        <rFont val="Arial"/>
        <family val="2"/>
      </rPr>
      <t xml:space="preserve">
Adiciones:
Reducciones:
Créditos: $ 1.030.766.690,29
Contra créditos: 
</t>
    </r>
    <r>
      <rPr>
        <b/>
        <sz val="12"/>
        <rFont val="Arial"/>
        <family val="2"/>
      </rPr>
      <t>Presupuesto Definitivo:  $ 1.030.766.690,29
Presupuesto Comprometido: $ 986.283.445,12
Presupuesto Obligado: $ 200.747.597,00</t>
    </r>
    <r>
      <rPr>
        <sz val="12"/>
        <rFont val="Arial"/>
        <family val="2"/>
      </rPr>
      <t xml:space="preserve">
El valor crédito ($ 1.030.766.690,29) es producto de los traslados presupuestales ($ 235.766.690,30) realizados en el marco del proceso de armonización presupuestal, autorizados por la Junta Directiva de EPA ESP., mediante Acuerdo N° 013 de 2020 y los traslados presupuestales($ 795.000.000) realizados mediante Acuerdo de la Junta Directiva N° 019 de 2020</t>
    </r>
  </si>
  <si>
    <t>Población estimada:
4.000 Usuarios</t>
  </si>
  <si>
    <t xml:space="preserve"> Proviteq , Proviteq II, Las Ramblas, La Abadia
Comuna 10</t>
  </si>
  <si>
    <t xml:space="preserve">Población estimada
46.848 </t>
  </si>
  <si>
    <t>Área de influencia PTAR LA Florida
Comuna 10-7</t>
  </si>
  <si>
    <r>
      <t xml:space="preserve">Se adelantaron los tramites para el proceso de contratación para el suministro e instalación de sensor área/velocidad para agua cruda en la entrada de la PTAP de EPA ESP., por valor de $ 19.787.644,87; sin embargo, el proceso se declaro desierto.  Razón por la cual, fue preciso reprogramar dicha actividad para la vigencia 2021.
</t>
    </r>
    <r>
      <rPr>
        <b/>
        <sz val="12"/>
        <rFont val="Arial"/>
        <family val="2"/>
      </rPr>
      <t>Con el fin de avanzar en el cumplimiento de la meta se adelantaron las siguientes actividades de gestión:</t>
    </r>
    <r>
      <rPr>
        <sz val="12"/>
        <rFont val="Arial"/>
        <family val="2"/>
      </rPr>
      <t xml:space="preserve">
1. Revisión y ajustes de los siguientes documentos técnicos para avanzar en inversiones como:
•  Reposición de la tubería de aducción 
•  Reposición de las tuberías de recolección y placas paralelas en desarenadores primarios
•  Protección en el sector "Bocatoma antigua“
•  Adecuación estructural de la derivación Las Águilas.
2. Se priorizaron los recursos requeridos para la vigencia 2021, con respecto a las necesidades anteriores.
</t>
    </r>
    <r>
      <rPr>
        <b/>
        <sz val="12"/>
        <rFont val="Arial"/>
        <family val="2"/>
      </rPr>
      <t xml:space="preserve">INFORMACIÓN GENERAL DEL PRESUPUESTO DEL PROYECTO </t>
    </r>
    <r>
      <rPr>
        <sz val="12"/>
        <rFont val="Arial"/>
        <family val="2"/>
      </rPr>
      <t xml:space="preserve">
</t>
    </r>
    <r>
      <rPr>
        <b/>
        <sz val="12"/>
        <rFont val="Arial"/>
        <family val="2"/>
      </rPr>
      <t>Presupuesto Inicial: 0</t>
    </r>
    <r>
      <rPr>
        <sz val="12"/>
        <rFont val="Arial"/>
        <family val="2"/>
      </rPr>
      <t xml:space="preserve">
Adiciones:
Reducciones:
Créditos: $ 40.000.000,00
Contra créditos: 
</t>
    </r>
    <r>
      <rPr>
        <b/>
        <sz val="12"/>
        <rFont val="Arial"/>
        <family val="2"/>
      </rPr>
      <t>Presupuesto Definitivo: $ 40.000.000,00</t>
    </r>
    <r>
      <rPr>
        <sz val="12"/>
        <rFont val="Arial"/>
        <family val="2"/>
      </rPr>
      <t xml:space="preserve">
</t>
    </r>
    <r>
      <rPr>
        <b/>
        <sz val="12"/>
        <rFont val="Arial"/>
        <family val="2"/>
      </rPr>
      <t>Presupuesto Comprometido: $ 0
Presupuesto Obligado: $ 0</t>
    </r>
    <r>
      <rPr>
        <sz val="12"/>
        <rFont val="Arial"/>
        <family val="2"/>
      </rPr>
      <t xml:space="preserve">
El valor crédito ( $ 40.000.000) es producto de los traslados presupuestales realizados en el marco del proceso de armonización presupuestal, autorizado por la Junta Directiva de EPA ESP., mediante Acuerdo N° 013 de 2020.</t>
    </r>
  </si>
  <si>
    <t>Población estimada
29.460 personas aproximadamente</t>
  </si>
  <si>
    <t>Carrera 14 entre calles 21 y 24 y calle 24 entre carreras 14 y 18 - Armenia 
Comuna 7</t>
  </si>
  <si>
    <r>
      <t xml:space="preserve">1. Ejecución de la </t>
    </r>
    <r>
      <rPr>
        <b/>
        <sz val="12"/>
        <rFont val="Arial"/>
        <family val="2"/>
      </rPr>
      <t>Obra N° 008 del 16 de octubre de 2020</t>
    </r>
    <r>
      <rPr>
        <sz val="12"/>
        <rFont val="Arial"/>
        <family val="2"/>
      </rPr>
      <t xml:space="preserve">
</t>
    </r>
    <r>
      <rPr>
        <b/>
        <sz val="12"/>
        <rFont val="Arial"/>
        <family val="2"/>
      </rPr>
      <t xml:space="preserve">Objeto: </t>
    </r>
    <r>
      <rPr>
        <sz val="12"/>
        <rFont val="Arial"/>
        <family val="2"/>
      </rPr>
      <t xml:space="preserve"> Reposición red matriz de acueducto centro de Armenia carrera 14 entre calles 21 y 24 y calle 24 entre carreras 14 y 18
</t>
    </r>
    <r>
      <rPr>
        <b/>
        <sz val="12"/>
        <rFont val="Arial"/>
        <family val="2"/>
      </rPr>
      <t>Fecha de Inicio:</t>
    </r>
    <r>
      <rPr>
        <sz val="12"/>
        <rFont val="Arial"/>
        <family val="2"/>
      </rPr>
      <t xml:space="preserve"> 27/10/2020
</t>
    </r>
    <r>
      <rPr>
        <b/>
        <sz val="12"/>
        <rFont val="Arial"/>
        <family val="2"/>
      </rPr>
      <t xml:space="preserve">Valor inicial del Contrato: </t>
    </r>
    <r>
      <rPr>
        <sz val="12"/>
        <rFont val="Arial"/>
        <family val="2"/>
      </rPr>
      <t xml:space="preserve"> $ 502.299.999,00 (Registrado presupuestalmente en el rubro: 10940020301 sin armonización)
</t>
    </r>
    <r>
      <rPr>
        <b/>
        <sz val="12"/>
        <rFont val="Arial"/>
        <family val="2"/>
      </rPr>
      <t>Adición:</t>
    </r>
    <r>
      <rPr>
        <sz val="12"/>
        <rFont val="Arial"/>
        <family val="2"/>
      </rPr>
      <t xml:space="preserve"> $43.563.233,00
</t>
    </r>
    <r>
      <rPr>
        <b/>
        <sz val="12"/>
        <rFont val="Arial"/>
        <family val="2"/>
      </rPr>
      <t xml:space="preserve">Valor final del contrato: </t>
    </r>
    <r>
      <rPr>
        <sz val="12"/>
        <rFont val="Arial"/>
        <family val="2"/>
      </rPr>
      <t xml:space="preserve">$545.863.232,00
</t>
    </r>
    <r>
      <rPr>
        <b/>
        <sz val="12"/>
        <rFont val="Arial"/>
        <family val="2"/>
      </rPr>
      <t xml:space="preserve">Anticipo: </t>
    </r>
    <r>
      <rPr>
        <sz val="12"/>
        <rFont val="Arial"/>
        <family val="2"/>
      </rPr>
      <t xml:space="preserve">$ 125.574.999,75 (Amortizado en cada acta)
</t>
    </r>
    <r>
      <rPr>
        <b/>
        <sz val="12"/>
        <rFont val="Arial"/>
        <family val="2"/>
      </rPr>
      <t xml:space="preserve">Valor Acta Final: </t>
    </r>
    <r>
      <rPr>
        <sz val="12"/>
        <rFont val="Arial"/>
        <family val="2"/>
      </rPr>
      <t xml:space="preserve">$545.863.122 (Pagada a 31/12/2020)
</t>
    </r>
    <r>
      <rPr>
        <b/>
        <sz val="12"/>
        <rFont val="Arial"/>
        <family val="2"/>
      </rPr>
      <t xml:space="preserve">Estado actual: </t>
    </r>
    <r>
      <rPr>
        <sz val="12"/>
        <rFont val="Arial"/>
        <family val="2"/>
      </rPr>
      <t xml:space="preserve">Terminada
</t>
    </r>
    <r>
      <rPr>
        <b/>
        <sz val="12"/>
        <rFont val="Arial"/>
        <family val="2"/>
      </rPr>
      <t xml:space="preserve">Metros Lineales suministrados e instalados entre octubre y diciembre de 2020: 
</t>
    </r>
    <r>
      <rPr>
        <sz val="12"/>
        <rFont val="Arial"/>
        <family val="2"/>
      </rPr>
      <t>Suministro e instalación Tubería PVC UM RDE 21 D=6": 6
Suministro e instalación Tubería PVC UM RDE 21 D=10": 5
Suministro e instalación Tubería PVC UM RDE 21 D=12": 501.49</t>
    </r>
    <r>
      <rPr>
        <b/>
        <sz val="12"/>
        <rFont val="Arial"/>
        <family val="2"/>
      </rPr>
      <t xml:space="preserve">
Total instalados: 512.49
</t>
    </r>
    <r>
      <rPr>
        <sz val="12"/>
        <rFont val="Arial"/>
        <family val="2"/>
      </rPr>
      <t xml:space="preserve">
La información contractual al detalle puede ser consultada a través de la pagina del http://siaobserva.auditoria.gov.co/</t>
    </r>
  </si>
  <si>
    <t>Población estimada
2.660 personas Aprox.</t>
  </si>
  <si>
    <t>Barrio Coinca
Armenia
Comuna 10</t>
  </si>
  <si>
    <t>Población estimada
7.170 personas Aprox.</t>
  </si>
  <si>
    <t>Barrio Alcázar- Armenia
Comuna 10</t>
  </si>
  <si>
    <t>Población estimada:
150</t>
  </si>
  <si>
    <t>Barrio Arco Iris
Entre Mz A, Mz B, Mz C, Mz I, Mz J
Armenia
Comuna 3</t>
  </si>
  <si>
    <r>
      <t xml:space="preserve">1. Ejecución Contrato de Obra No 003-2020
</t>
    </r>
    <r>
      <rPr>
        <b/>
        <sz val="12"/>
        <rFont val="Arial"/>
        <family val="2"/>
      </rPr>
      <t xml:space="preserve">Objeto: </t>
    </r>
    <r>
      <rPr>
        <sz val="12"/>
        <rFont val="Arial"/>
        <family val="2"/>
      </rPr>
      <t xml:space="preserve"> Reposición parcial red parcial de alcantarillado barrio Arco Iris
</t>
    </r>
    <r>
      <rPr>
        <b/>
        <sz val="12"/>
        <rFont val="Arial"/>
        <family val="2"/>
      </rPr>
      <t>Fecha de Inicio:</t>
    </r>
    <r>
      <rPr>
        <sz val="12"/>
        <rFont val="Arial"/>
        <family val="2"/>
      </rPr>
      <t xml:space="preserve"> 08/10/2020
</t>
    </r>
    <r>
      <rPr>
        <b/>
        <sz val="12"/>
        <rFont val="Arial"/>
        <family val="2"/>
      </rPr>
      <t>Valor del contrato:</t>
    </r>
    <r>
      <rPr>
        <sz val="12"/>
        <rFont val="Arial"/>
        <family val="2"/>
      </rPr>
      <t xml:space="preserve"> $ 177.656.106,46 (Registrado presupuestalmente en el rubro: 10940020401 reposición de redes de alcantarillado sin armonización)
</t>
    </r>
    <r>
      <rPr>
        <b/>
        <sz val="12"/>
        <rFont val="Arial"/>
        <family val="2"/>
      </rPr>
      <t>Anticipo:</t>
    </r>
    <r>
      <rPr>
        <sz val="12"/>
        <rFont val="Arial"/>
        <family val="2"/>
      </rPr>
      <t xml:space="preserve"> $ 44.414.026,62 (Amortizado en cada acta)
</t>
    </r>
    <r>
      <rPr>
        <b/>
        <sz val="12"/>
        <rFont val="Arial"/>
        <family val="2"/>
      </rPr>
      <t xml:space="preserve">Valor Acta Final: </t>
    </r>
    <r>
      <rPr>
        <sz val="12"/>
        <rFont val="Arial"/>
        <family val="2"/>
      </rPr>
      <t xml:space="preserve">$ 177.455.197,26
</t>
    </r>
    <r>
      <rPr>
        <b/>
        <sz val="12"/>
        <rFont val="Arial"/>
        <family val="2"/>
      </rPr>
      <t xml:space="preserve">Estado actual: </t>
    </r>
    <r>
      <rPr>
        <sz val="12"/>
        <rFont val="Arial"/>
        <family val="2"/>
      </rPr>
      <t xml:space="preserve">Liquidado
</t>
    </r>
    <r>
      <rPr>
        <b/>
        <sz val="12"/>
        <rFont val="Arial"/>
        <family val="2"/>
      </rPr>
      <t xml:space="preserve">Metros Lineales Instalados entre octubre y diciembre de 2020: </t>
    </r>
    <r>
      <rPr>
        <sz val="12"/>
        <rFont val="Arial"/>
        <family val="2"/>
      </rPr>
      <t>132 m (12 pulgadas)
La información contractual al detalle puede ser consultada a través de la pagina del http://siaobserva.auditoria.gov.co/</t>
    </r>
  </si>
  <si>
    <t>Población estimada:
104</t>
  </si>
  <si>
    <t>Barrio Villa Liliana
Entre Mz L Mz LL y calle 39 hasta carera 40
Armenia
Comuna 5</t>
  </si>
  <si>
    <r>
      <t xml:space="preserve">2. Ejecución Contrato de Obra No 005-2020
</t>
    </r>
    <r>
      <rPr>
        <b/>
        <sz val="12"/>
        <rFont val="Arial"/>
        <family val="2"/>
      </rPr>
      <t xml:space="preserve">Objeto: </t>
    </r>
    <r>
      <rPr>
        <sz val="12"/>
        <rFont val="Arial"/>
        <family val="2"/>
      </rPr>
      <t xml:space="preserve"> Reposición parcial red de alcantarillado barrio Villa Liliana Armenia, Quindío 
</t>
    </r>
    <r>
      <rPr>
        <b/>
        <sz val="12"/>
        <rFont val="Arial"/>
        <family val="2"/>
      </rPr>
      <t xml:space="preserve">Fecha de Inicio: </t>
    </r>
    <r>
      <rPr>
        <sz val="12"/>
        <rFont val="Arial"/>
        <family val="2"/>
      </rPr>
      <t xml:space="preserve">08/10/2020
</t>
    </r>
    <r>
      <rPr>
        <b/>
        <sz val="12"/>
        <rFont val="Arial"/>
        <family val="2"/>
      </rPr>
      <t>Valor del contrato:</t>
    </r>
    <r>
      <rPr>
        <sz val="12"/>
        <rFont val="Arial"/>
        <family val="2"/>
      </rPr>
      <t xml:space="preserve"> $ 208.185.052,36 (Registrado presupuestalmente en el rubro: 10940020401 reposición de redes de alcantarillado sin armonización)
</t>
    </r>
    <r>
      <rPr>
        <b/>
        <sz val="12"/>
        <rFont val="Arial"/>
        <family val="2"/>
      </rPr>
      <t>Anticipo:</t>
    </r>
    <r>
      <rPr>
        <sz val="12"/>
        <rFont val="Arial"/>
        <family val="2"/>
      </rPr>
      <t xml:space="preserve"> $52.046.263,09 (Amortizado en cada acta)
</t>
    </r>
    <r>
      <rPr>
        <b/>
        <sz val="12"/>
        <rFont val="Arial"/>
        <family val="2"/>
      </rPr>
      <t>Valor Acta 1:</t>
    </r>
    <r>
      <rPr>
        <sz val="12"/>
        <rFont val="Arial"/>
        <family val="2"/>
      </rPr>
      <t xml:space="preserve"> $ 175.915.177,92
</t>
    </r>
    <r>
      <rPr>
        <b/>
        <sz val="12"/>
        <rFont val="Arial"/>
        <family val="2"/>
      </rPr>
      <t>Valor Acta Final:</t>
    </r>
    <r>
      <rPr>
        <sz val="12"/>
        <rFont val="Arial"/>
        <family val="2"/>
      </rPr>
      <t xml:space="preserve"> $ 32.269.809,62
</t>
    </r>
    <r>
      <rPr>
        <b/>
        <sz val="12"/>
        <rFont val="Arial"/>
        <family val="2"/>
      </rPr>
      <t>Estado actual:</t>
    </r>
    <r>
      <rPr>
        <sz val="12"/>
        <rFont val="Arial"/>
        <family val="2"/>
      </rPr>
      <t xml:space="preserve"> Liquidado
</t>
    </r>
    <r>
      <rPr>
        <b/>
        <sz val="12"/>
        <rFont val="Arial"/>
        <family val="2"/>
      </rPr>
      <t xml:space="preserve">Metros Lineales Instalados entre octubre y diciembre de 2020: </t>
    </r>
    <r>
      <rPr>
        <sz val="12"/>
        <rFont val="Arial"/>
        <family val="2"/>
      </rPr>
      <t>156 m (12 pulgadas)
La información contractual al detalle puede ser consultada a través de la pagina del http://siaobserva.auditoria.gov.co/</t>
    </r>
  </si>
  <si>
    <t>Población estimada:
205</t>
  </si>
  <si>
    <t>Barrio 7 de agosto 
Mz 23 
Armenia
Comuna 5</t>
  </si>
  <si>
    <r>
      <t xml:space="preserve">3. Ejecución Contrato de Obra No 006-2020
</t>
    </r>
    <r>
      <rPr>
        <b/>
        <sz val="12"/>
        <rFont val="Arial"/>
        <family val="2"/>
      </rPr>
      <t xml:space="preserve">Objeto: </t>
    </r>
    <r>
      <rPr>
        <sz val="12"/>
        <rFont val="Arial"/>
        <family val="2"/>
      </rPr>
      <t xml:space="preserve"> Reposición parcial red de alcantarillado barrio 7 de agosto y red de alcantarillado calle 2N entre carreras 14 y 15 , Armenia Quindío
</t>
    </r>
    <r>
      <rPr>
        <b/>
        <sz val="12"/>
        <rFont val="Arial"/>
        <family val="2"/>
      </rPr>
      <t>Fecha de Inicio:</t>
    </r>
    <r>
      <rPr>
        <sz val="12"/>
        <rFont val="Arial"/>
        <family val="2"/>
      </rPr>
      <t xml:space="preserve"> 03/11/2020
</t>
    </r>
    <r>
      <rPr>
        <b/>
        <sz val="12"/>
        <rFont val="Arial"/>
        <family val="2"/>
      </rPr>
      <t>Valor del contrato:</t>
    </r>
    <r>
      <rPr>
        <sz val="12"/>
        <rFont val="Arial"/>
        <family val="2"/>
      </rPr>
      <t xml:space="preserve"> $ 254.518.852,84 (Registrado presupuestalmente en el rubro: 10940020401 reposición de redes de alcantarillado sin armonización)
</t>
    </r>
    <r>
      <rPr>
        <b/>
        <sz val="12"/>
        <rFont val="Arial"/>
        <family val="2"/>
      </rPr>
      <t>Anticipo:</t>
    </r>
    <r>
      <rPr>
        <sz val="12"/>
        <rFont val="Arial"/>
        <family val="2"/>
      </rPr>
      <t xml:space="preserve"> $ 63.629.706,46 (Amortizado en cada acta)
</t>
    </r>
    <r>
      <rPr>
        <b/>
        <sz val="12"/>
        <rFont val="Arial"/>
        <family val="2"/>
      </rPr>
      <t>Valor Acta 1:</t>
    </r>
    <r>
      <rPr>
        <sz val="12"/>
        <rFont val="Arial"/>
        <family val="2"/>
      </rPr>
      <t xml:space="preserve"> $ 175.915.177,92
</t>
    </r>
    <r>
      <rPr>
        <b/>
        <sz val="12"/>
        <rFont val="Arial"/>
        <family val="2"/>
      </rPr>
      <t>Valor Acta Final:</t>
    </r>
    <r>
      <rPr>
        <sz val="12"/>
        <rFont val="Arial"/>
        <family val="2"/>
      </rPr>
      <t xml:space="preserve"> $ 32.269.809,62
</t>
    </r>
    <r>
      <rPr>
        <b/>
        <sz val="12"/>
        <rFont val="Arial"/>
        <family val="2"/>
      </rPr>
      <t>Estado actual:</t>
    </r>
    <r>
      <rPr>
        <sz val="12"/>
        <rFont val="Arial"/>
        <family val="2"/>
      </rPr>
      <t xml:space="preserve"> Liquidado
</t>
    </r>
    <r>
      <rPr>
        <b/>
        <sz val="12"/>
        <rFont val="Arial"/>
        <family val="2"/>
      </rPr>
      <t>Metros Lineales Instalados entre octubre y diciembre de 2020:</t>
    </r>
    <r>
      <rPr>
        <sz val="12"/>
        <rFont val="Arial"/>
        <family val="2"/>
      </rPr>
      <t xml:space="preserve"> 161 m (12 pulgadas)
La información contractual al detalle puede ser consultada a través de la pagina del http://siaobserva.auditoria.gov.co/</t>
    </r>
  </si>
  <si>
    <t xml:space="preserve"> Calle 2N entre carreras 14 y 15
Armenia
Comuna 10</t>
  </si>
  <si>
    <t>Población estimada:
180</t>
  </si>
  <si>
    <t>Barrio 25 de Mayo
Entre Mz I - Mz J
Comuna 3</t>
  </si>
  <si>
    <r>
      <t xml:space="preserve">4. Ejecución Contrato de Obra No 011-2020
</t>
    </r>
    <r>
      <rPr>
        <b/>
        <sz val="12"/>
        <rFont val="Arial"/>
        <family val="2"/>
      </rPr>
      <t xml:space="preserve">Objeto: </t>
    </r>
    <r>
      <rPr>
        <sz val="12"/>
        <rFont val="Arial"/>
        <family val="2"/>
      </rPr>
      <t xml:space="preserve">Reposición parcial red de alcantarillado barrio 25 de Mayo
</t>
    </r>
    <r>
      <rPr>
        <b/>
        <sz val="12"/>
        <rFont val="Arial"/>
        <family val="2"/>
      </rPr>
      <t xml:space="preserve">Fecha de Inicio: </t>
    </r>
    <r>
      <rPr>
        <sz val="12"/>
        <rFont val="Arial"/>
        <family val="2"/>
      </rPr>
      <t xml:space="preserve">13/11/2020
</t>
    </r>
    <r>
      <rPr>
        <b/>
        <sz val="12"/>
        <rFont val="Arial"/>
        <family val="2"/>
      </rPr>
      <t>Valor del contrato:</t>
    </r>
    <r>
      <rPr>
        <sz val="12"/>
        <rFont val="Arial"/>
        <family val="2"/>
      </rPr>
      <t xml:space="preserve"> $ 277.183.948,86
</t>
    </r>
    <r>
      <rPr>
        <b/>
        <sz val="12"/>
        <rFont val="Arial"/>
        <family val="2"/>
      </rPr>
      <t>Anticipo:</t>
    </r>
    <r>
      <rPr>
        <sz val="12"/>
        <rFont val="Arial"/>
        <family val="2"/>
      </rPr>
      <t xml:space="preserve"> $ 110.873.579,54 (Amortizado en cada acta)
</t>
    </r>
    <r>
      <rPr>
        <b/>
        <sz val="12"/>
        <rFont val="Arial"/>
        <family val="2"/>
      </rPr>
      <t>Valor Acta 1:</t>
    </r>
    <r>
      <rPr>
        <sz val="12"/>
        <rFont val="Arial"/>
        <family val="2"/>
      </rPr>
      <t xml:space="preserve"> $ 165.421.254,04
Pendiente de Pago del Acta Final - Liquidación
</t>
    </r>
    <r>
      <rPr>
        <b/>
        <sz val="12"/>
        <rFont val="Arial"/>
        <family val="2"/>
      </rPr>
      <t>Estado actual:</t>
    </r>
    <r>
      <rPr>
        <sz val="12"/>
        <rFont val="Arial"/>
        <family val="2"/>
      </rPr>
      <t xml:space="preserve"> Terminado
</t>
    </r>
    <r>
      <rPr>
        <b/>
        <sz val="12"/>
        <rFont val="Arial"/>
        <family val="2"/>
      </rPr>
      <t>Metros Lineales Instalados entre octubre y diciembre de 2020:</t>
    </r>
    <r>
      <rPr>
        <sz val="12"/>
        <rFont val="Arial"/>
        <family val="2"/>
      </rPr>
      <t xml:space="preserve"> 114 m  (16 pulgadas) 
La información contractual al detalle puede ser consultada a través de la pagina del http://siaobserva.auditoria.gov.co/</t>
    </r>
  </si>
  <si>
    <t>Población estimada:
140</t>
  </si>
  <si>
    <t>Barrio El Placer
Entre Mz I - Mz J -Mz K
Comuna 3</t>
  </si>
  <si>
    <r>
      <t xml:space="preserve">5. Ejecución Contrato de Obra No 012-2020
</t>
    </r>
    <r>
      <rPr>
        <b/>
        <sz val="12"/>
        <rFont val="Arial"/>
        <family val="2"/>
      </rPr>
      <t xml:space="preserve">Objeto: </t>
    </r>
    <r>
      <rPr>
        <sz val="12"/>
        <rFont val="Arial"/>
        <family val="2"/>
      </rPr>
      <t xml:space="preserve">Reposición Parcial Reed de Alcantarillado Barrio El Placer
</t>
    </r>
    <r>
      <rPr>
        <b/>
        <sz val="12"/>
        <rFont val="Arial"/>
        <family val="2"/>
      </rPr>
      <t xml:space="preserve">Fecha de Inicio: </t>
    </r>
    <r>
      <rPr>
        <sz val="12"/>
        <rFont val="Arial"/>
        <family val="2"/>
      </rPr>
      <t xml:space="preserve">13/11/2020
</t>
    </r>
    <r>
      <rPr>
        <b/>
        <sz val="12"/>
        <rFont val="Arial"/>
        <family val="2"/>
      </rPr>
      <t>Valor del contrato:</t>
    </r>
    <r>
      <rPr>
        <sz val="12"/>
        <rFont val="Arial"/>
        <family val="2"/>
      </rPr>
      <t xml:space="preserve"> $ 226.531.999,64
</t>
    </r>
    <r>
      <rPr>
        <b/>
        <sz val="12"/>
        <rFont val="Arial"/>
        <family val="2"/>
      </rPr>
      <t>Anticipo:</t>
    </r>
    <r>
      <rPr>
        <sz val="12"/>
        <rFont val="Arial"/>
        <family val="2"/>
      </rPr>
      <t xml:space="preserve"> $ 90.612.799,85 (Amortizado en cada acta)
</t>
    </r>
    <r>
      <rPr>
        <b/>
        <sz val="12"/>
        <rFont val="Arial"/>
        <family val="2"/>
      </rPr>
      <t>Valor Acta 1:</t>
    </r>
    <r>
      <rPr>
        <sz val="12"/>
        <rFont val="Arial"/>
        <family val="2"/>
      </rPr>
      <t xml:space="preserve"> $ 191.831.016,34
</t>
    </r>
    <r>
      <rPr>
        <b/>
        <sz val="12"/>
        <rFont val="Arial"/>
        <family val="2"/>
      </rPr>
      <t xml:space="preserve">Valor Acta Final: </t>
    </r>
    <r>
      <rPr>
        <sz val="12"/>
        <rFont val="Arial"/>
        <family val="2"/>
      </rPr>
      <t xml:space="preserve">$ 34.413.152,79
</t>
    </r>
    <r>
      <rPr>
        <b/>
        <sz val="12"/>
        <rFont val="Arial"/>
        <family val="2"/>
      </rPr>
      <t>Estado actual:</t>
    </r>
    <r>
      <rPr>
        <sz val="12"/>
        <rFont val="Arial"/>
        <family val="2"/>
      </rPr>
      <t xml:space="preserve"> Terminado
</t>
    </r>
    <r>
      <rPr>
        <b/>
        <sz val="12"/>
        <rFont val="Arial"/>
        <family val="2"/>
      </rPr>
      <t xml:space="preserve">Metros Lineales Instalados entre octubre y diciembre de 2020: </t>
    </r>
    <r>
      <rPr>
        <sz val="12"/>
        <rFont val="Arial"/>
        <family val="2"/>
      </rPr>
      <t>140 m  (12 pulgadas)
La información contractual al detalle puede ser consultada a través de la pagina del http://siaobserva.auditoria.gov.co/</t>
    </r>
  </si>
  <si>
    <r>
      <rPr>
        <b/>
        <sz val="12"/>
        <rFont val="Arial"/>
        <family val="2"/>
      </rPr>
      <t xml:space="preserve">INFORMACIÓN GENERAL DEL PRESUPUESTO DEL PROYECTO </t>
    </r>
    <r>
      <rPr>
        <sz val="12"/>
        <rFont val="Arial"/>
        <family val="2"/>
      </rPr>
      <t xml:space="preserve">
Presupuesto Inicial: 0
Adiciones:
Reducciones:
Créditos: $ 1.098.538.316,58
Contra créditos: $ 530.000.000,00</t>
    </r>
    <r>
      <rPr>
        <b/>
        <sz val="12"/>
        <rFont val="Arial"/>
        <family val="2"/>
      </rPr>
      <t xml:space="preserve">
Presupuesto Definitivo: $ 568.538.316,58
Presupuesto Comprometido: $ 504.702.548,50
Presupuesto Obligado: $ 416.824.341.61
</t>
    </r>
    <r>
      <rPr>
        <sz val="12"/>
        <rFont val="Arial"/>
        <family val="2"/>
      </rPr>
      <t>El valor crédito ($ 1.098.538.316,58) es producto de los traslados presupuestales realizados en el marco del proceso de armonización presupuestal, autorizado por la Junta Directiva de EPA ESP., mediante Acuerdo N° 013 de 2020.
El valor contracredito ($ 530.000.000) es producto de los traslados presupuestales realizados mediante Acuerdo N° 019 de 2020.</t>
    </r>
  </si>
  <si>
    <t>Población estimada
40.000 Usuarios</t>
  </si>
  <si>
    <t>Barrios Bosques de Pinares, Portal de  Pinares, Pinares, Las Américas, La Patria, Barú
Comuna 1-2-6</t>
  </si>
  <si>
    <t>Población Estimada
45.000 Personas
 Área de influencia PTAR la Marina</t>
  </si>
  <si>
    <t>Comuna 1 - 2
Armenia</t>
  </si>
  <si>
    <r>
      <t xml:space="preserve">Durante el periodo comprendido entre el mes de octubre y diciembre de 2020; se adelantaron las siguientes actividades:
1- Se adelanto el proceso contractual, se adjudico el </t>
    </r>
    <r>
      <rPr>
        <b/>
        <sz val="12"/>
        <rFont val="Arial"/>
        <family val="2"/>
      </rPr>
      <t>contrato Clausulado Simplificado N° 357 de 2020</t>
    </r>
    <r>
      <rPr>
        <sz val="12"/>
        <rFont val="Arial"/>
        <family val="2"/>
      </rPr>
      <t xml:space="preserve">, se ejecutó y se culminó.
Objeto: SUMINISTRO DE UN 1 ALARMA VIGILANTE MAS 711 PARA LA PLANTA DE TRATAMIENTO DE AGUAS RESIDUALES PTAR LA MARINA
Fecha de Inicio: 2020/11/19
Fecha de Finalización: 2020/12/30
Valor: $11.262.398,00
Estado a  31 de diciembre de 2020: Liquidado.
Nota. La información contractual al detalle puede ser consultada a través de la pagina del http://siaobserva.auditoria.gov.co/
2- A través de actividades de gestión adelantadas con el personal adscrito a la PTAR se realizaron 
los mantenimientos preventivos que permitieron determinar la necesidad de reponer el vigilante en el centro de control de motores, es de anotar que dentro del contrato de diagnostico de Servicio de verificación, configuración y estado de alarma vigilante MÁS 711, de tres bombas marca Flygt modelo 3231 y diagnóstico de equipo de bombeo marca Flygt 3153. se determinó, en el informe final,  la necesidad de reparar las bombas Flygt, par tal motivo el recurso no ejecutado de este rubro de Reposición de los componentes, se dejó reservado para asumir dicha reparación en la vigencia 2021.
</t>
    </r>
    <r>
      <rPr>
        <b/>
        <sz val="12"/>
        <rFont val="Arial"/>
        <family val="2"/>
      </rPr>
      <t>INFORMACIÓN GENERAL DEL PRESUPUESTO DEL PROYECTO</t>
    </r>
    <r>
      <rPr>
        <sz val="12"/>
        <rFont val="Arial"/>
        <family val="2"/>
      </rPr>
      <t xml:space="preserve"> 
Presupuesto Inicial: 0
Adiciones:
Reducciones:
Créditos: $ 80.000.000,00
Contra créditos: 
</t>
    </r>
    <r>
      <rPr>
        <b/>
        <sz val="12"/>
        <rFont val="Arial"/>
        <family val="2"/>
      </rPr>
      <t>Presupuesto Definitivo: $ 80.000.000,00
Presupuesto Comprometido: $ 11.262.398,00
Presupuesto Obligado: $ 11.262.398,00</t>
    </r>
    <r>
      <rPr>
        <sz val="12"/>
        <rFont val="Arial"/>
        <family val="2"/>
      </rPr>
      <t xml:space="preserve">
Nota Generales. El valor crédito ($ 80.000.000) es producto de los traslados presupuestales realizados en el marco del proceso de armonización presupuestal, autorizado por la Junta Directiva de EPA ESP., mediante Acuerdo N° 013 de 2020.</t>
    </r>
  </si>
  <si>
    <r>
      <t xml:space="preserve">1 Se dio continuidad y culminación al </t>
    </r>
    <r>
      <rPr>
        <b/>
        <sz val="12"/>
        <rFont val="Arial"/>
        <family val="2"/>
      </rPr>
      <t>contrato de obra N°001 de 2020</t>
    </r>
    <r>
      <rPr>
        <sz val="12"/>
        <rFont val="Arial"/>
        <family val="2"/>
      </rPr>
      <t xml:space="preserve">, cuyo objeto es "Adecuación y pintura de la Infraestructura Interna y Externa de la Bocatoma y Planta de Tratamiento de Agua Potable de EPA ESP".
Valor Inicial del Contrato: $ 280.672.610, de los cuales se registraron al proyecto: $5.936.976,38.  (Registrado presupuestalmente en el rubro: 10940030101 Mejoramiento de infraestructura y equipos de captación y conducción de agua cruda, sin armonización).
Durante el mes de octubre de 2020 se solicito adición y prorroga al contrato de obra, razón por la cual se registro una adición por valor de $118.649.922,00, de los cuales </t>
    </r>
    <r>
      <rPr>
        <b/>
        <sz val="12"/>
        <rFont val="Arial"/>
        <family val="2"/>
      </rPr>
      <t>$ 28.838.516,00 se registraron al proyecto.</t>
    </r>
    <r>
      <rPr>
        <sz val="12"/>
        <rFont val="Arial"/>
        <family val="2"/>
      </rPr>
      <t xml:space="preserve">
</t>
    </r>
    <r>
      <rPr>
        <b/>
        <sz val="12"/>
        <rFont val="Arial"/>
        <family val="2"/>
      </rPr>
      <t xml:space="preserve">Valor total del contrato: </t>
    </r>
    <r>
      <rPr>
        <sz val="12"/>
        <rFont val="Arial"/>
        <family val="2"/>
      </rPr>
      <t xml:space="preserve">$ 399.322.532,00 (Con Adición)
</t>
    </r>
    <r>
      <rPr>
        <b/>
        <sz val="12"/>
        <rFont val="Arial"/>
        <family val="2"/>
      </rPr>
      <t xml:space="preserve">Valor total registrado al proyecto de Mejoramiento de infraestructura y equipos de captación y conducción de agua cruda: </t>
    </r>
    <r>
      <rPr>
        <sz val="12"/>
        <rFont val="Arial"/>
        <family val="2"/>
      </rPr>
      <t xml:space="preserve">$ 34.775.492,38 (Durante su ejecución en el 2020)
</t>
    </r>
    <r>
      <rPr>
        <b/>
        <sz val="12"/>
        <rFont val="Arial"/>
        <family val="2"/>
      </rPr>
      <t>Valor total pagado del contrato:</t>
    </r>
    <r>
      <rPr>
        <sz val="12"/>
        <rFont val="Arial"/>
        <family val="2"/>
      </rPr>
      <t xml:space="preserve"> $ 399.322.532,00 
</t>
    </r>
    <r>
      <rPr>
        <b/>
        <sz val="12"/>
        <rFont val="Arial"/>
        <family val="2"/>
      </rPr>
      <t xml:space="preserve">
Fecha de inicio del contrato: </t>
    </r>
    <r>
      <rPr>
        <sz val="12"/>
        <rFont val="Arial"/>
        <family val="2"/>
      </rPr>
      <t xml:space="preserve">2020/09/08
</t>
    </r>
    <r>
      <rPr>
        <b/>
        <sz val="12"/>
        <rFont val="Arial"/>
        <family val="2"/>
      </rPr>
      <t xml:space="preserve">Fecha de terminación ampliada: </t>
    </r>
    <r>
      <rPr>
        <sz val="12"/>
        <rFont val="Arial"/>
        <family val="2"/>
      </rPr>
      <t xml:space="preserve">2020/11/23 
</t>
    </r>
    <r>
      <rPr>
        <b/>
        <sz val="12"/>
        <rFont val="Arial"/>
        <family val="2"/>
      </rPr>
      <t xml:space="preserve">
Estado del contrato a 31 de diciembre de 2020: </t>
    </r>
    <r>
      <rPr>
        <sz val="12"/>
        <rFont val="Arial"/>
        <family val="2"/>
      </rPr>
      <t xml:space="preserve"> Liquidado
La información contractual al detalle puede ser consultada a través de la pagina del http://siaobserva.auditoria.gov.co/</t>
    </r>
  </si>
  <si>
    <r>
      <t xml:space="preserve">2- Continuidad a las actividades del contrato de obra N° 023 de 2019, cuyo objeto es "Mejoramiento y acondicionamiento de elementos metálicos de la Bocatoma, PTAP y PTAR La Marina de EPA ESP"
</t>
    </r>
    <r>
      <rPr>
        <b/>
        <sz val="12"/>
        <rFont val="Arial"/>
        <family val="2"/>
      </rPr>
      <t>Valor total del contrato:</t>
    </r>
    <r>
      <rPr>
        <sz val="12"/>
        <rFont val="Arial"/>
        <family val="2"/>
      </rPr>
      <t xml:space="preserve"> $ 230.229.315,58
</t>
    </r>
    <r>
      <rPr>
        <b/>
        <sz val="12"/>
        <rFont val="Arial"/>
        <family val="2"/>
      </rPr>
      <t xml:space="preserve">Valor total registrado al proyecto de Mejoramiento de infraestructura y equipos de captación y conducción de agua cruda: </t>
    </r>
    <r>
      <rPr>
        <sz val="12"/>
        <rFont val="Arial"/>
        <family val="2"/>
      </rPr>
      <t xml:space="preserve">$ 9.829.551,58 
</t>
    </r>
    <r>
      <rPr>
        <b/>
        <sz val="12"/>
        <rFont val="Arial"/>
        <family val="2"/>
      </rPr>
      <t>Fecha de Inicio</t>
    </r>
    <r>
      <rPr>
        <sz val="12"/>
        <rFont val="Arial"/>
        <family val="2"/>
      </rPr>
      <t xml:space="preserve">: 2019/12/19
</t>
    </r>
    <r>
      <rPr>
        <b/>
        <sz val="12"/>
        <rFont val="Arial"/>
        <family val="2"/>
      </rPr>
      <t xml:space="preserve">Fecha de Finalización Ampliada: </t>
    </r>
    <r>
      <rPr>
        <sz val="12"/>
        <rFont val="Arial"/>
        <family val="2"/>
      </rPr>
      <t xml:space="preserve">2020/12/30 
</t>
    </r>
    <r>
      <rPr>
        <b/>
        <sz val="12"/>
        <rFont val="Arial"/>
        <family val="2"/>
      </rPr>
      <t xml:space="preserve">
Estado del contrato a 31 de diciembre de 2020: </t>
    </r>
    <r>
      <rPr>
        <sz val="12"/>
        <rFont val="Arial"/>
        <family val="2"/>
      </rPr>
      <t xml:space="preserve">Terminado
Este contrato impacto otros proyectos como es Rehabilitación de los Componentes de la Planta de Tratamiento Agua Potable y Rehabilitación y/o Mejoramiento de los Componentes del Sistema de Tratamiento de Aguas Residuales
</t>
    </r>
    <r>
      <rPr>
        <b/>
        <sz val="12"/>
        <rFont val="Arial"/>
        <family val="2"/>
      </rPr>
      <t xml:space="preserve">
Nota 1. </t>
    </r>
    <r>
      <rPr>
        <sz val="12"/>
        <rFont val="Arial"/>
        <family val="2"/>
      </rPr>
      <t>Este contrato contó con la autorización de vigencias futuras ordinarias  por parte de la Junta Directiva y COMFIS para la vigencia 2020, teniendo en cuenta el plazo de ejecución.</t>
    </r>
  </si>
  <si>
    <t>Se adelantaron los tramites para el proceso de contratación para la asistencia preventiva y correctiva del pluviómetro ubicado en la bocatoma., por valor de $2.275.221; sin embargo, el proceso se declaro desierto.  Razón por la cual, fue preciso reprogramar dicha actividad para la vigencia 2021.</t>
  </si>
  <si>
    <r>
      <t xml:space="preserve">3. Otras actividades realizadas que aportan al cumplimiento de la meta:
- Rehabilitación de la línea de aducción (Túnel 17) a través de las labores de limpieza y remoción de material de arrastre con el fin de garantizar la continuidad del servicio.
-Rehabilitación del sector águilas, realizando albores de limpieza y remisión de material de arrastre, generado por derrumbes en la zona, así se garantiza la continuidad del servicio. 
</t>
    </r>
    <r>
      <rPr>
        <b/>
        <sz val="12"/>
        <rFont val="Arial"/>
        <family val="2"/>
      </rPr>
      <t xml:space="preserve">INFORMACIÓN GENERAL DEL PRESUPUESTO DEL PROYECTO </t>
    </r>
    <r>
      <rPr>
        <sz val="12"/>
        <rFont val="Arial"/>
        <family val="2"/>
      </rPr>
      <t xml:space="preserve">
Presupuesto Inicial: 0
Adiciones:
Reducciones:
Créditos: $ 284.026.423,62
Contra créditos: 
</t>
    </r>
    <r>
      <rPr>
        <b/>
        <sz val="12"/>
        <rFont val="Arial"/>
        <family val="2"/>
      </rPr>
      <t>Presupuesto Definitivo: $ 284.026.423,62
Presupuesto Comprometido: $ 28.838.516,00
Presupuesto Obligado: $ 28.838.516,00</t>
    </r>
    <r>
      <rPr>
        <sz val="12"/>
        <rFont val="Arial"/>
        <family val="2"/>
      </rPr>
      <t xml:space="preserve">
El valor crédito ($ 284.026.423,62) es producto de los traslados presupuestales realizados en el marco del proceso de armonización presupuestal, autorizado por la Junta Directiva de EPA ESP., mediante Acuerdo N° 013 de 2020.</t>
    </r>
  </si>
  <si>
    <r>
      <rPr>
        <b/>
        <sz val="12"/>
        <rFont val="Arial"/>
        <family val="2"/>
      </rPr>
      <t>3. Se adelantaron los siguientes tramites de servidumbre (Ocupación) durante el periodo reportado:</t>
    </r>
    <r>
      <rPr>
        <sz val="12"/>
        <rFont val="Arial"/>
        <family val="2"/>
      </rPr>
      <t xml:space="preserve">
•  Ocupación temporal para con los propietarios de los lotes 5A-B y 5B2 KM 1 Vereda San Juan de la ciudad de Armenia.
• Ocupación temporal para con los propietarios del lote 5 B1 km 1 Autopista del café Vereda San Juan
• Ocupación temporal para propietario del lote 5 C km 1 autopista del café Vereda San Juan de la ciudad de Armenia.
</t>
    </r>
    <r>
      <rPr>
        <b/>
        <sz val="12"/>
        <rFont val="Arial"/>
        <family val="2"/>
      </rPr>
      <t xml:space="preserve">INFORMACIÓN GENERAL DEL PRESUPUESTO DEL PROYECTO </t>
    </r>
    <r>
      <rPr>
        <sz val="12"/>
        <rFont val="Arial"/>
        <family val="2"/>
      </rPr>
      <t xml:space="preserve">
Presupuesto Inicial: 0
Adiciones:
Reducciones:
Créditos: $ 359.165.358,00
Contra créditos: 
</t>
    </r>
    <r>
      <rPr>
        <b/>
        <sz val="12"/>
        <rFont val="Arial"/>
        <family val="2"/>
      </rPr>
      <t xml:space="preserve">Presupuesto Definitivo: $ 359.165.358,00
Presupuesto Comprometido: $ 329.446.828,00
Presupuesto Obligado: $ 138.770.062,00
</t>
    </r>
    <r>
      <rPr>
        <sz val="12"/>
        <rFont val="Arial"/>
        <family val="2"/>
      </rPr>
      <t xml:space="preserve">
El valor crédito ( $ 359.165.358) es producto de los traslados presupuestales realizados en el marco del proceso de armonización presupuestal, autorizado por la Junta Directiva de EPA ESP., mediante Acuerdo N° 013 de 2020.</t>
    </r>
  </si>
  <si>
    <r>
      <t>1 Se dio continuidad al</t>
    </r>
    <r>
      <rPr>
        <b/>
        <sz val="12"/>
        <rFont val="Arial"/>
        <family val="2"/>
      </rPr>
      <t xml:space="preserve"> contrato de obra N°001 de 2020</t>
    </r>
    <r>
      <rPr>
        <sz val="12"/>
        <rFont val="Arial"/>
        <family val="2"/>
      </rPr>
      <t xml:space="preserve">, cuyo objeto es "Adecuación y pintura de la Infraestructura Interna y Externa de la Bocatoma y Planta de Tratamiento de Agua Potable de EPA ESP".
Valor Inicial del Contrato: $ 280.672.610, de los cuales se registraron al proyecto: $274.735.633,62.  (Registrado presupuestalmente en el rubro 10940030205 Rehabilitación de los componentes de la Planta de Tratamiento agua potable, sin armonización).
Durante el mes de octubre de 2020 se solicito adición y prorroga al contrato de obra, razón por la cual se registro una adición por valor de $118.649.922,00, de los cuales $ 89.811.406,00 se registraron al proyecto.
</t>
    </r>
    <r>
      <rPr>
        <b/>
        <sz val="12"/>
        <rFont val="Arial"/>
        <family val="2"/>
      </rPr>
      <t>Valor total del contrato: $ 399.322.532,00 (Con Adición)</t>
    </r>
    <r>
      <rPr>
        <sz val="12"/>
        <rFont val="Arial"/>
        <family val="2"/>
      </rPr>
      <t xml:space="preserve">
Valor total registrado al proyecto de Mejoramiento de infraestructura y equipos de captación y conducción de agua cruda:</t>
    </r>
    <r>
      <rPr>
        <b/>
        <sz val="12"/>
        <rFont val="Arial"/>
        <family val="2"/>
      </rPr>
      <t xml:space="preserve"> $ 364.547.040</t>
    </r>
    <r>
      <rPr>
        <sz val="12"/>
        <rFont val="Arial"/>
        <family val="2"/>
      </rPr>
      <t xml:space="preserve">
Valor total pagado del contrato: $ 399.322.532,00 
</t>
    </r>
    <r>
      <rPr>
        <b/>
        <sz val="12"/>
        <rFont val="Arial"/>
        <family val="2"/>
      </rPr>
      <t>Fecha de inicio del contrato:</t>
    </r>
    <r>
      <rPr>
        <sz val="12"/>
        <rFont val="Arial"/>
        <family val="2"/>
      </rPr>
      <t xml:space="preserve"> 2020/09/08
</t>
    </r>
    <r>
      <rPr>
        <b/>
        <sz val="12"/>
        <rFont val="Arial"/>
        <family val="2"/>
      </rPr>
      <t xml:space="preserve">Fecha de terminación ampliada: </t>
    </r>
    <r>
      <rPr>
        <sz val="12"/>
        <rFont val="Arial"/>
        <family val="2"/>
      </rPr>
      <t xml:space="preserve">2020/11/23 
</t>
    </r>
    <r>
      <rPr>
        <b/>
        <sz val="12"/>
        <rFont val="Arial"/>
        <family val="2"/>
      </rPr>
      <t xml:space="preserve">Estado del contrato a 31 de diciembre de 2020: </t>
    </r>
    <r>
      <rPr>
        <sz val="12"/>
        <rFont val="Arial"/>
        <family val="2"/>
      </rPr>
      <t xml:space="preserve"> Liquidado
La información contractual al detalle puede ser consultada a través de la pagina del http://siaobserva.auditoria.gov.co/</t>
    </r>
  </si>
  <si>
    <r>
      <t xml:space="preserve">2-  Se dio continuidad a las actividades del contrato de obra N° 023 de 2019, cuyo objeto es "Mejoramiento y acondicionamiento de elementos metálicos de la Bocatoma, PTAP y PTAR La Marina de EPA ESP"
</t>
    </r>
    <r>
      <rPr>
        <b/>
        <sz val="12"/>
        <rFont val="Arial"/>
        <family val="2"/>
      </rPr>
      <t>Valor total del contrato:</t>
    </r>
    <r>
      <rPr>
        <sz val="12"/>
        <rFont val="Arial"/>
        <family val="2"/>
      </rPr>
      <t xml:space="preserve"> $ 230.229.315,58
</t>
    </r>
    <r>
      <rPr>
        <b/>
        <sz val="12"/>
        <rFont val="Arial"/>
        <family val="2"/>
      </rPr>
      <t xml:space="preserve">Valor total registrado al proyecto de Rehabilitación de los componentes de la Planta de Tratamiento agua potable: </t>
    </r>
    <r>
      <rPr>
        <sz val="12"/>
        <rFont val="Arial"/>
        <family val="2"/>
      </rPr>
      <t xml:space="preserve">$155.848.650,00 
</t>
    </r>
    <r>
      <rPr>
        <b/>
        <sz val="12"/>
        <rFont val="Arial"/>
        <family val="2"/>
      </rPr>
      <t>Fecha de Inicio</t>
    </r>
    <r>
      <rPr>
        <sz val="12"/>
        <rFont val="Arial"/>
        <family val="2"/>
      </rPr>
      <t xml:space="preserve">: 2019/12/19
</t>
    </r>
    <r>
      <rPr>
        <b/>
        <sz val="12"/>
        <rFont val="Arial"/>
        <family val="2"/>
      </rPr>
      <t xml:space="preserve">Fecha de Finalización Ampliada: </t>
    </r>
    <r>
      <rPr>
        <sz val="12"/>
        <rFont val="Arial"/>
        <family val="2"/>
      </rPr>
      <t xml:space="preserve">2020/12/30 </t>
    </r>
    <r>
      <rPr>
        <b/>
        <sz val="12"/>
        <rFont val="Arial"/>
        <family val="2"/>
      </rPr>
      <t xml:space="preserve">
Estado del contrato a 31 de diciembre de 2020: </t>
    </r>
    <r>
      <rPr>
        <sz val="12"/>
        <rFont val="Arial"/>
        <family val="2"/>
      </rPr>
      <t xml:space="preserve">Terminado
Este contrato impacto otros proyectos como es  Mejoramiento de infraestructura y equipos de captación y conducción de agua cruda y Rehabilitación y/o Mejoramiento de los Componentes del Sistema de Tratamiento de Aguas Residuales
</t>
    </r>
    <r>
      <rPr>
        <b/>
        <sz val="12"/>
        <rFont val="Arial"/>
        <family val="2"/>
      </rPr>
      <t xml:space="preserve">
Nota 1. </t>
    </r>
    <r>
      <rPr>
        <sz val="12"/>
        <rFont val="Arial"/>
        <family val="2"/>
      </rPr>
      <t>Este contrato contó con la autorización de vigencias futuras ordinarias  por parte de la Junta Directiva y COMFIS para la vigencia 2020, teniendo en cuenta el plazo de ejecución.
La información contractual al detalle puede ser consultada a través de la pagina del http://siaobserva.auditoria.gov.co/</t>
    </r>
  </si>
  <si>
    <r>
      <t xml:space="preserve">3- Se dio continuidad y culminación al </t>
    </r>
    <r>
      <rPr>
        <b/>
        <sz val="12"/>
        <rFont val="Arial"/>
        <family val="2"/>
      </rPr>
      <t>contrato de prestación de servicios N° 016 de 2020</t>
    </r>
    <r>
      <rPr>
        <sz val="12"/>
        <rFont val="Arial"/>
        <family val="2"/>
      </rPr>
      <t xml:space="preserve">, cuyo objeto es "Prestar los servicios requeridos para la asistencia preventiva y correctiva del sistema de cloración marca SIEMNS WALLACE Y Tierman Modelo V2000, de la Planta de Tratamiento de EPA ESP incluye repuestos"
</t>
    </r>
    <r>
      <rPr>
        <b/>
        <sz val="12"/>
        <rFont val="Arial"/>
        <family val="2"/>
      </rPr>
      <t>Fecha de Inicio:</t>
    </r>
    <r>
      <rPr>
        <sz val="12"/>
        <rFont val="Arial"/>
        <family val="2"/>
      </rPr>
      <t xml:space="preserve"> 28/07/2020
</t>
    </r>
    <r>
      <rPr>
        <b/>
        <sz val="12"/>
        <rFont val="Arial"/>
        <family val="2"/>
      </rPr>
      <t xml:space="preserve">Fecha de Finalización </t>
    </r>
    <r>
      <rPr>
        <sz val="12"/>
        <rFont val="Arial"/>
        <family val="2"/>
      </rPr>
      <t xml:space="preserve">31/12/2020
</t>
    </r>
    <r>
      <rPr>
        <b/>
        <sz val="12"/>
        <rFont val="Arial"/>
        <family val="2"/>
      </rPr>
      <t>Valor:</t>
    </r>
    <r>
      <rPr>
        <sz val="12"/>
        <rFont val="Arial"/>
        <family val="2"/>
      </rPr>
      <t xml:space="preserve"> $55.840.000,00
</t>
    </r>
    <r>
      <rPr>
        <b/>
        <sz val="12"/>
        <rFont val="Arial"/>
        <family val="2"/>
      </rPr>
      <t xml:space="preserve">Estado del contrato a 31 de diciembre de 2020: </t>
    </r>
    <r>
      <rPr>
        <sz val="12"/>
        <rFont val="Arial"/>
        <family val="2"/>
      </rPr>
      <t xml:space="preserve">Terminado
4- Se dio continuidad a las actividades del </t>
    </r>
    <r>
      <rPr>
        <b/>
        <sz val="12"/>
        <rFont val="Arial"/>
        <family val="2"/>
      </rPr>
      <t>contrato de prestación de servicios N° 022 de 2020</t>
    </r>
    <r>
      <rPr>
        <sz val="12"/>
        <rFont val="Arial"/>
        <family val="2"/>
      </rPr>
      <t xml:space="preserve">, cuyo objeto es "Prestar los servicios de asistencia preventiva y correctiva de los componentes del sistema de telemetría del Centro Control Maestro, estaciones macromedidoras y planta de tratamiento de agua potable de EPA ESP"
</t>
    </r>
    <r>
      <rPr>
        <b/>
        <sz val="12"/>
        <rFont val="Arial"/>
        <family val="2"/>
      </rPr>
      <t>Fecha de Inicio:</t>
    </r>
    <r>
      <rPr>
        <sz val="12"/>
        <rFont val="Arial"/>
        <family val="2"/>
      </rPr>
      <t xml:space="preserve">23/09/2020
</t>
    </r>
    <r>
      <rPr>
        <b/>
        <sz val="12"/>
        <rFont val="Arial"/>
        <family val="2"/>
      </rPr>
      <t>Fecha de Finalización:</t>
    </r>
    <r>
      <rPr>
        <sz val="12"/>
        <rFont val="Arial"/>
        <family val="2"/>
      </rPr>
      <t xml:space="preserve"> 31/12/2020
</t>
    </r>
    <r>
      <rPr>
        <b/>
        <sz val="12"/>
        <rFont val="Arial"/>
        <family val="2"/>
      </rPr>
      <t xml:space="preserve">Valor total del contrato: </t>
    </r>
    <r>
      <rPr>
        <sz val="12"/>
        <rFont val="Arial"/>
        <family val="2"/>
      </rPr>
      <t xml:space="preserve">$ 220.000.000
</t>
    </r>
    <r>
      <rPr>
        <b/>
        <sz val="12"/>
        <rFont val="Arial"/>
        <family val="2"/>
      </rPr>
      <t>Valor del contrato registrado al proyecto:</t>
    </r>
    <r>
      <rPr>
        <sz val="12"/>
        <rFont val="Arial"/>
        <family val="2"/>
      </rPr>
      <t xml:space="preserve"> $100.000.000
</t>
    </r>
    <r>
      <rPr>
        <b/>
        <sz val="12"/>
        <rFont val="Arial"/>
        <family val="2"/>
      </rPr>
      <t>Estado del contrato a 31 de diciembre de 2020:</t>
    </r>
    <r>
      <rPr>
        <sz val="12"/>
        <rFont val="Arial"/>
        <family val="2"/>
      </rPr>
      <t xml:space="preserve"> Liquidado</t>
    </r>
  </si>
  <si>
    <r>
      <t xml:space="preserve">5. Otras actividades de gestión ejecutadas en el periodo octubre-diciembre de 2020, que aportan al cumplimiento de la meta:
• Revisión y diagnóstico del estado actual de  planta eléctrica.
• Revisión y mejoramiento del sistema de iluminación.
</t>
    </r>
    <r>
      <rPr>
        <b/>
        <sz val="12"/>
        <rFont val="Arial"/>
        <family val="2"/>
      </rPr>
      <t xml:space="preserve">INFORMACIÓN GENERAL DEL PRESUPUESTO DEL PROYECTO </t>
    </r>
    <r>
      <rPr>
        <sz val="12"/>
        <rFont val="Arial"/>
        <family val="2"/>
      </rPr>
      <t xml:space="preserve">
Presupuesto Inicial: 0
Adiciones:
Reducciones:
Créditos: $ 112.424.366,38
Contra créditos: 
</t>
    </r>
    <r>
      <rPr>
        <b/>
        <sz val="12"/>
        <rFont val="Arial"/>
        <family val="2"/>
      </rPr>
      <t>Presupuesto Definitivo: $ 112.424.366,38</t>
    </r>
    <r>
      <rPr>
        <sz val="12"/>
        <rFont val="Arial"/>
        <family val="2"/>
      </rPr>
      <t xml:space="preserve">
</t>
    </r>
    <r>
      <rPr>
        <b/>
        <sz val="12"/>
        <rFont val="Arial"/>
        <family val="2"/>
      </rPr>
      <t>Presupuesto Comprometido: $ 89.811.406,00
Presupuesto Obligado: $ 89.811.406,00</t>
    </r>
    <r>
      <rPr>
        <sz val="12"/>
        <rFont val="Arial"/>
        <family val="2"/>
      </rPr>
      <t xml:space="preserve">
El valor crédito ($ 112.424.366,38) es producto de los traslados presupuestales realizados en el marco del proceso de armonización presupuestal, autorizado por la Junta Directiva de EPA ESP., mediante Acuerdo N° 013 de 2020.</t>
    </r>
  </si>
  <si>
    <t>Logrando la ejecución de actividades programadas para la adquisición y/o suministro de los materiales, personal e insumos requeridos para la rehabilitación de redes de acueducto, que permitieron la atención oportuna de daños y garantizar el mantenimiento del índice de la continuidad del servicio.
Nota 1. La información contractual al detalle puede ser consultada a través de la pagina del http://siaobserva.auditoria.gov.co/</t>
  </si>
  <si>
    <t>Población estimada
300.000 Aprox.
Datos exactos de 
Suscriptores del servicio de Alcantarillado a 31 de Diciembre de 2020: 108.288</t>
  </si>
  <si>
    <t xml:space="preserve"> Área de Prestación del servicio de Alcantarillado - Armenia</t>
  </si>
  <si>
    <t>Ejecución de actividades programadas para la adquisición y/o suministro de los materiales, personal e insumos requeridos para la rehabilitación de redes de alcantarillado, que permitieron la atención oportuna de daños y garantizar el mantenimiento del índice de la continuidad del servicio.
Nota 1. La información contractual al detalle puede ser consultada a través de la pagina del http://siaobserva.auditoria.gov.co/</t>
  </si>
  <si>
    <t xml:space="preserve">Área de Influencia  donde se encuentran ubicados los colectores instalados actualmente
Colectores Zona Sur – Oriental de la ciudad que conduce sus aguas a la PTAR La Marina: Pinares, Cristales, Aguas Limpias, Santa Rita – Naranjos, Santa Ana, Venus, Interceptor Sur, y Emisario Final.
Otros colectores en operación en la ciudad de Armenia: Lindaraja, Quindos, Armenia, Camelias, Zanjón Hondo, Montañita, Aldana, Paujil y San José.
</t>
  </si>
  <si>
    <r>
      <t xml:space="preserve">Se realizaron actividades de rehabilitación en los colectores de municipio de Armenia según cronograma de mantenimiento ,  se realizó la contratación del personal  operativo para realizar la recuperación de los colectores, interceptores y emisarios finales. Se realizó la eliminación de puntos de vertimiento al suelo, de acuerdo al cronograma e inventario de puntos establecido en el PSMV.
</t>
    </r>
    <r>
      <rPr>
        <b/>
        <sz val="12"/>
        <rFont val="Arial"/>
        <family val="2"/>
      </rPr>
      <t xml:space="preserve">INFORMACIÓN GENERAL DEL PRESUPUESTO DEL PROYECTO </t>
    </r>
    <r>
      <rPr>
        <sz val="12"/>
        <rFont val="Arial"/>
        <family val="2"/>
      </rPr>
      <t xml:space="preserve">
Presupuesto Inicial: 0
Adiciones:
Reducciones:
Créditos: $ 329.862.025,00
Contra créditos: 
</t>
    </r>
    <r>
      <rPr>
        <b/>
        <sz val="12"/>
        <rFont val="Arial"/>
        <family val="2"/>
      </rPr>
      <t xml:space="preserve">Presupuesto Definitivo:   $ 329.862.025,00
Presupuesto Comprometido: $ 11.734.811,00
Presupuesto Obligado: $ 11.734.811,00
</t>
    </r>
    <r>
      <rPr>
        <sz val="12"/>
        <rFont val="Arial"/>
        <family val="2"/>
      </rPr>
      <t xml:space="preserve">
El valor crédito ( $ 329.862.025) es producto de los traslados presupuestales realizados en el marco del proceso de armonización presupuestal, autorizado por la Junta Directiva de EPA ESP., mediante Acuerdo N° 013 de 2020. </t>
    </r>
  </si>
  <si>
    <r>
      <t xml:space="preserve">Durante el periodo comprendido entre el mes de octubre y diciembre de 2020; se adelantaron las siguientes actividades:
1- Se adelantó el proceso contractual, se adjudico el contrato </t>
    </r>
    <r>
      <rPr>
        <b/>
        <sz val="12"/>
        <rFont val="Arial"/>
        <family val="2"/>
      </rPr>
      <t>Clausulado Simplificado N° 355 de 2020</t>
    </r>
    <r>
      <rPr>
        <sz val="12"/>
        <rFont val="Arial"/>
        <family val="2"/>
      </rPr>
      <t>, se ejecutó y culminó.
Objeto: SERVICIO DE VERIFICACION , CONFIGURACION Y ESTADO DE ALARMA VIGILANTE MAS 711, DE TRES BOMBAS MARCA FLYGT MODELO 3231 Y DIAGNOSTICO DE EQUIPO DE BOMBEO MARCA FLYGT 3153
Fecha de Inicio: 2020/11/19
Fecha de Finalización: 2020/12/30
Valor: $8.720.023,00
Estado a  31 de diciembre de 2020: Liquidado.
Nota. La información contractual al detalle puede ser consultada a través de la pagina del http://siaobserva.auditoria.gov.co/</t>
    </r>
  </si>
  <si>
    <r>
      <t xml:space="preserve">2- Se adelantó el proceso contractual, se adjudicó el </t>
    </r>
    <r>
      <rPr>
        <b/>
        <sz val="12"/>
        <rFont val="Arial"/>
        <family val="2"/>
      </rPr>
      <t xml:space="preserve">Contrato Clausulado Simplificado N° 399 de 2020 </t>
    </r>
    <r>
      <rPr>
        <sz val="12"/>
        <rFont val="Arial"/>
        <family val="2"/>
      </rPr>
      <t xml:space="preserve">y se ejecutó parcialmente.
Objeto: ARRENDAMIENTO DE DOS 2 EQUIPOS DE BOMBEO PARA LA PLANTA PTAR LA MARINA
Fecha de Inicio: 2020/12/16
Fecha de Finalización: 2020/12/31
Valor: $24.978.100,00
Estado: En razón a que la duración del contrato era de un mes sin exceder el 31 de diciembre de 2020, se debió liquidar con lo ejecutado a esa fecha, con un porcentaje de ejecución del 50%, o sea con un valor final de $ 12.488.816 liberándose del valor comprometido un recurso por valor de $12.488.816
3- A través de actividades de gestión adelantadas con el personal adscrito a la PTAR se realizaron los mantenimientos preventivos y correctivos necesarios e igualmente todas las actividades descritas en el manual operativo de la PTAR, como son las labores de limpieza, desobstrucciones de las unidades entre otras.
</t>
    </r>
    <r>
      <rPr>
        <b/>
        <sz val="12"/>
        <rFont val="Arial"/>
        <family val="2"/>
      </rPr>
      <t xml:space="preserve">INFORMACIÓN GENERAL DEL PRESUPUESTO DEL PROYECTO </t>
    </r>
    <r>
      <rPr>
        <sz val="12"/>
        <rFont val="Arial"/>
        <family val="2"/>
      </rPr>
      <t xml:space="preserve">
Presupuesto Inicial: 0
Adiciones:
Reducciones:
Créditos: $ 263.800.000,00
Contra créditos: 
</t>
    </r>
    <r>
      <rPr>
        <b/>
        <sz val="12"/>
        <rFont val="Arial"/>
        <family val="2"/>
      </rPr>
      <t>Presupuesto Definitivo:  $ 263.800.000,00
Presupuesto Comprometido: $ 21.209.073,00
Presupuesto Obligado: $ 21.209.307,00</t>
    </r>
    <r>
      <rPr>
        <sz val="12"/>
        <rFont val="Arial"/>
        <family val="2"/>
      </rPr>
      <t xml:space="preserve">
El valor crédito ( $ 263.800.000) es producto de los traslados presupuestales realizados en el marco del proceso de armonización presupuestal, autorizado por la Junta Directiva de EPA ESP., mediante Acuerdo N° 013 de 2020. </t>
    </r>
  </si>
  <si>
    <t>En el periodo reportado se actualizo el proyecto para ser radicado los ajustes  ante la Unidad Nacional de Gestión del Riesgo , este proyecto tiene por  objeto, el cual también fue ajustado : " Obras para la mitigación del riesgo por desabastecimiento de las líneas vitales en el municipio de Armenia Quindío ", por un valor ajustado de  $4.063,518,834.Cuenta con antecedentes, localización, identificación respecto al mapa de amenaza del Cerro Machin,descripcion del problema, descripción general del proyecto, población afectada, análisis de alternativas, costos del proyecto, cronograma de ejecucion,estudios y diseños completos,
Este proyecto no pudo ser radicado por segunda vez con los ajustes solicitados  por falta de agenda del comité municipal de Gestión del Riesgo de Desastres , como único requisito faltante para la redición con metodología UNGRD</t>
  </si>
  <si>
    <t xml:space="preserve">Se realizo informe de identificación de inversiones para reposición u optimización de  los componentes de la Infraestructura de Contingencia para el Acueducto de Armenia, teniendo en cuenta además modelación hidráulica del transigente (golpe de ariete) realizada en la estación de bombeo de Chaguala bajo varios escenarios, teniendo en cuenta consideraciones de diseño inicial e infraestructura instalada.
</t>
  </si>
  <si>
    <t>Población estimada
300.000 Aprox.
Datos exactos de 
Suscriptores del servicio de 
a 31 de Diciembre de 2020: Acueducto: 110.160
Alcantarillado: 108.288
Aseo: 116.190</t>
  </si>
  <si>
    <t xml:space="preserve">Como plan de choque para atención de emergencias generadas durante la vigencia 2.020, por afectaciones por la fuerte ola invernal en el municipio de Armenia, desde la gerencia de Empresas Publicas de Armenia se estructuro un plan para la atención inmediata , en los sectores críticos con puntos de inundación previamente identificados y puntos nuevos de inundación que pueden ser generados de acuerdo a la magnitud de la lluvia presentada, se compone de un líder de atención en cabeza del Subgerente Técnico de la Entidad, quien es el responsable de articular a todas las áreas de la empresa apuntando a la atención inmediata y oportuna de usuarios afectados por inundaciones, con línea directa de mando hacia toda la estructura de nivel jerárquico de la Entidad y hacia el personal operativo de la misma, logrando resultados excelentes en tiempo real , con asignaciones puntuales de funciones las cuales son puesta en marcha por cada miembro del equipo de trabajo en el momento de la emergencia, esta estructura cambia la forma de atención y la lleva a un nivel de interacción con la comunidad donde se destacan las acciones de la empresa en cada uno de sus servicios , garantizando una cobertura del 100% de las atenciones que son competencia de la Entidad, así mismo se apoya al municipio de Armenia en diferentes situaciones durante los momentos de emergencia, con el fin de garantizar el bienestar de los armenios inmersos en la emergencia. </t>
  </si>
  <si>
    <t>Población estimada
300.000 Aprox.
Datos exactos de 
Suscriptores del servicio de 
a 31 de Diciembre de 2020: Acueducto: 110.160
Alcantarillado: 108.288</t>
  </si>
  <si>
    <t xml:space="preserve"> Área de Prestación del servicio de Acueducto y Alcantarillado - Municipio de Armenia</t>
  </si>
  <si>
    <t>Se continua trabajando en la actualización de la línea base; por lo tanto, el indicador se mantiene.</t>
  </si>
  <si>
    <t>La longitud de redes de alcantarillado validadas y digitalizadas en el SIG.
Alcantarillado:  1153.47 M L</t>
  </si>
  <si>
    <t>La longitud de redes de acueducto y alcantarillado validadas y digitalizadas en el SIG.
Acueducto:  1523.80 M L
Alcantarillado:  1153.47 M L</t>
  </si>
  <si>
    <r>
      <t xml:space="preserve">Se encuentra en elaboración por el proceso del SIG
</t>
    </r>
    <r>
      <rPr>
        <b/>
        <sz val="12"/>
        <rFont val="Arial"/>
        <family val="2"/>
      </rPr>
      <t xml:space="preserve">INFORMACIÓN GENERAL DEL PRESUPUESTO DEL PROYECTO </t>
    </r>
    <r>
      <rPr>
        <sz val="12"/>
        <rFont val="Arial"/>
        <family val="2"/>
      </rPr>
      <t xml:space="preserve">
Presupuesto Inicial: 0
Adiciones:
Reducciones:
Créditos: $ 310.272.125,00
Contra créditos: 
</t>
    </r>
    <r>
      <rPr>
        <b/>
        <sz val="12"/>
        <rFont val="Arial"/>
        <family val="2"/>
      </rPr>
      <t xml:space="preserve">Presupuesto Definitivo: $ 310.272.125,00
Presupuesto Comprometido: $ 109.172.023,00
Presupuesto Obligado: $ 0
</t>
    </r>
    <r>
      <rPr>
        <sz val="12"/>
        <rFont val="Arial"/>
        <family val="2"/>
      </rPr>
      <t xml:space="preserve">
El valor crédito ($ 310.272.125) es producto de los traslados presupuestales realizados en el marco del proceso de armonización presupuestal, autorizado por la Junta Directiva de EPA ESP., mediante Acuerdo N° 013 de 2020. </t>
    </r>
  </si>
  <si>
    <t>Población estimada
300.000 Aprox.
Datos exactos de 
Suscriptores del servicio de 
a 31 de Diciembre de 2020: Acueducto: 110.160</t>
  </si>
  <si>
    <r>
      <t xml:space="preserve">Hasta el momento se ha concebido el modelo hidráulico de la red matriz del sistema de acueducto, el cual tiene un ajuste del 95%
</t>
    </r>
    <r>
      <rPr>
        <b/>
        <sz val="12"/>
        <rFont val="Arial"/>
        <family val="2"/>
      </rPr>
      <t>INFORMACIÓN GENERAL DEL PRESUPUESTO DEL PROYECTO</t>
    </r>
    <r>
      <rPr>
        <sz val="12"/>
        <rFont val="Arial"/>
        <family val="2"/>
      </rPr>
      <t xml:space="preserve"> 
Presupuesto Inicial: 0
Adiciones:
Reducciones:
Créditos: $ 14.078.343,0
Contra créditos: 
</t>
    </r>
    <r>
      <rPr>
        <b/>
        <sz val="12"/>
        <rFont val="Arial"/>
        <family val="2"/>
      </rPr>
      <t>Presupuesto Definitivo: $ 14.078.343,00
Presupuesto Comprometido: $ 3.434.666,40
Presupuesto Obligado:  $ 3.434.666,40</t>
    </r>
    <r>
      <rPr>
        <sz val="12"/>
        <rFont val="Arial"/>
        <family val="2"/>
      </rPr>
      <t xml:space="preserve">
El valor crédito ( $ 14.078.343) es producto de los traslados presupuestales realizados en el marco del proceso de armonización presupuestal, autorizado por la Junta Directiva de EPA ESP., mediante Acuerdo N° 013 de 2020. </t>
    </r>
  </si>
  <si>
    <t>En el periodo comprendido entre el 01 de octubre y el 31 de diciembre del 2020, se modelaron hidráulicamente los sectores de acueducto en los sectores 4,8,101,102
En el periodo comprendido entre el 01 de octubre y el 31 de diciembre del 2020, se ha hecho entrega de la modelación hidráulica y de la calidad del agua de los sectores: 4,8,101,102</t>
  </si>
  <si>
    <t>Área de Prestación del servicio de Acueducto y Alcantarillado- Armenia</t>
  </si>
  <si>
    <r>
      <t xml:space="preserve">En el periodo comprendido entre el 01 de octubre y el 31 de diciembre del 2020 han sido radicados para revisión 30 proyectos hidrosanitarios, el proceso de revisión de proyectos hidrosanitarios ha realizado en total 28 visitas a estos proyectos, continúa pendiente la revisión de 2 proyectos.
INFORMACIÓN GENERAL DEL PRESUPUESTO DEL PROYECTO 
Presupuesto Inicial: 0
Adiciones:
Reducciones:
Créditos: $ 122.295.996,00
Contra créditos: 
</t>
    </r>
    <r>
      <rPr>
        <b/>
        <sz val="12"/>
        <rFont val="Arial"/>
        <family val="2"/>
      </rPr>
      <t>Presupuesto Definitivo: $ 122.295.996,00
Presupuesto Comprometido: $ 10.138.459,00
Presupuesto Obligado:  $ 10.138.459,00</t>
    </r>
    <r>
      <rPr>
        <sz val="12"/>
        <rFont val="Arial"/>
        <family val="2"/>
      </rPr>
      <t xml:space="preserve">
El valor crédito ( $122.295.996) es producto de los traslados presupuestales realizados en el marco del proceso de armonización presupuestal, autorizado por la Junta Directiva de EPA ESP., mediante Acuerdo N° 013 de 2020. </t>
    </r>
  </si>
  <si>
    <t>Población estimada
300.000 Aprox.
Datos de Suscriptores  por servicio a 31 de Diciembre de 2020.
Aseo: 116.190</t>
  </si>
  <si>
    <t>Todos los barrios del Área de Prestación del servicio de  Aseo</t>
  </si>
  <si>
    <r>
      <t>1. Se adelanto proceso contractual cuyo o</t>
    </r>
    <r>
      <rPr>
        <b/>
        <sz val="12"/>
        <rFont val="Arial"/>
        <family val="2"/>
      </rPr>
      <t>bjeto</t>
    </r>
    <r>
      <rPr>
        <sz val="12"/>
        <rFont val="Arial"/>
        <family val="2"/>
      </rPr>
      <t xml:space="preserve"> es: Compra de dos (2) motocarros par ser utilizados en la prestación del servicio de aseo.
</t>
    </r>
    <r>
      <rPr>
        <b/>
        <sz val="12"/>
        <rFont val="Arial"/>
        <family val="2"/>
      </rPr>
      <t xml:space="preserve">Valor: $ 44.828.056
</t>
    </r>
    <r>
      <rPr>
        <sz val="12"/>
        <rFont val="Arial"/>
        <family val="2"/>
      </rPr>
      <t>A pesar de adelantar el proceso contractual, a 31 de diciembre de 2020 no se logro la adjudicación del contrato. Se tienen previstas las gestiones en el 2021 para adquirir los recursos requeridos en el presupuesto de dicha vigencia, para la adquisición de estos equipos.</t>
    </r>
  </si>
  <si>
    <r>
      <t xml:space="preserve">2. Se adelanto proceso contractual y se suscribió </t>
    </r>
    <r>
      <rPr>
        <b/>
        <sz val="12"/>
        <rFont val="Arial"/>
        <family val="2"/>
      </rPr>
      <t xml:space="preserve">Contrato de Compra N° 388 de 2020.
Objeto: </t>
    </r>
    <r>
      <rPr>
        <sz val="12"/>
        <rFont val="Arial"/>
        <family val="2"/>
      </rPr>
      <t>Compra de un equipo de oxicorte y un equipo de soldadura para el proceso de aseo de EPA ESP</t>
    </r>
    <r>
      <rPr>
        <b/>
        <sz val="12"/>
        <rFont val="Arial"/>
        <family val="2"/>
      </rPr>
      <t xml:space="preserve">
Valor del contrato: $8.984.833,00
Fecha de Inicio: </t>
    </r>
    <r>
      <rPr>
        <sz val="12"/>
        <rFont val="Arial"/>
        <family val="2"/>
      </rPr>
      <t>2020/12/10</t>
    </r>
    <r>
      <rPr>
        <b/>
        <sz val="12"/>
        <rFont val="Arial"/>
        <family val="2"/>
      </rPr>
      <t xml:space="preserve">
Fecha de Finalización:</t>
    </r>
    <r>
      <rPr>
        <sz val="12"/>
        <rFont val="Arial"/>
        <family val="2"/>
      </rPr>
      <t xml:space="preserve">2020/12/31
</t>
    </r>
    <r>
      <rPr>
        <b/>
        <sz val="12"/>
        <rFont val="Arial"/>
        <family val="2"/>
      </rPr>
      <t>Estado del contrato a 31 de diciembre de 2020:</t>
    </r>
    <r>
      <rPr>
        <sz val="12"/>
        <rFont val="Arial"/>
        <family val="2"/>
      </rPr>
      <t xml:space="preserve"> Liquidado</t>
    </r>
    <r>
      <rPr>
        <b/>
        <sz val="16"/>
        <rFont val="Arial"/>
        <family val="2"/>
      </rPr>
      <t/>
    </r>
  </si>
  <si>
    <r>
      <t xml:space="preserve">3. Se adelanto proceso contractual y se suscribió </t>
    </r>
    <r>
      <rPr>
        <b/>
        <sz val="12"/>
        <rFont val="Arial"/>
        <family val="2"/>
      </rPr>
      <t>Contrato de Compra N° 403 de 2020.</t>
    </r>
    <r>
      <rPr>
        <sz val="12"/>
        <rFont val="Arial"/>
        <family val="2"/>
      </rPr>
      <t xml:space="preserve">
</t>
    </r>
    <r>
      <rPr>
        <b/>
        <sz val="12"/>
        <rFont val="Arial"/>
        <family val="2"/>
      </rPr>
      <t xml:space="preserve">Objeto: </t>
    </r>
    <r>
      <rPr>
        <sz val="12"/>
        <rFont val="Arial"/>
        <family val="2"/>
      </rPr>
      <t xml:space="preserve">Compra de basureros en fibra de vidrio y avisos metálicos , parque que sean instalados en diferentes puntos de la ciudad de Armenia.
</t>
    </r>
    <r>
      <rPr>
        <b/>
        <sz val="12"/>
        <rFont val="Arial"/>
        <family val="2"/>
      </rPr>
      <t xml:space="preserve">Valor total del contrato: </t>
    </r>
    <r>
      <rPr>
        <sz val="12"/>
        <rFont val="Arial"/>
        <family val="2"/>
      </rPr>
      <t xml:space="preserve">$ 17.536.000,00
</t>
    </r>
    <r>
      <rPr>
        <b/>
        <sz val="12"/>
        <rFont val="Arial"/>
        <family val="2"/>
      </rPr>
      <t>Valor del contrato registrado al proyecto:</t>
    </r>
    <r>
      <rPr>
        <sz val="12"/>
        <rFont val="Arial"/>
        <family val="2"/>
      </rPr>
      <t xml:space="preserve"> $ 8.800.000,00 
</t>
    </r>
    <r>
      <rPr>
        <b/>
        <sz val="12"/>
        <rFont val="Arial"/>
        <family val="2"/>
      </rPr>
      <t>Fecha de Inicio:</t>
    </r>
    <r>
      <rPr>
        <sz val="12"/>
        <rFont val="Arial"/>
        <family val="2"/>
      </rPr>
      <t xml:space="preserve"> 2020/12/17
</t>
    </r>
    <r>
      <rPr>
        <b/>
        <sz val="12"/>
        <rFont val="Arial"/>
        <family val="2"/>
      </rPr>
      <t>Fecha de Finalización:</t>
    </r>
    <r>
      <rPr>
        <sz val="12"/>
        <rFont val="Arial"/>
        <family val="2"/>
      </rPr>
      <t xml:space="preserve">2020/12/31
</t>
    </r>
    <r>
      <rPr>
        <b/>
        <sz val="12"/>
        <rFont val="Arial"/>
        <family val="2"/>
      </rPr>
      <t xml:space="preserve">Estado del contrato a 31 de diciembre de 2020: </t>
    </r>
    <r>
      <rPr>
        <sz val="12"/>
        <rFont val="Arial"/>
        <family val="2"/>
      </rPr>
      <t>Terminado
Se logro la adquisición de 74 basureritos en fibra de vidrio.
La información contractual al detalle puede ser consultada a través de la pagina del http://siaobserva.auditoria.gov.co/</t>
    </r>
  </si>
  <si>
    <t>Todos los barrios de las Área de Influencia de las comunas impactadas</t>
  </si>
  <si>
    <r>
      <t xml:space="preserve">Ejecución y terminación de los siguientes contratos, los cuales permitieron el fortalecimiento técnico y operativo del laboratorio de Ensayo de calidad del Agua de la PTAR La Marina
</t>
    </r>
    <r>
      <rPr>
        <b/>
        <sz val="12"/>
        <rFont val="Arial"/>
        <family val="2"/>
      </rPr>
      <t xml:space="preserve">
1- Contrato de Compra M° 003 de 2020</t>
    </r>
    <r>
      <rPr>
        <sz val="12"/>
        <rFont val="Arial"/>
        <family val="2"/>
      </rPr>
      <t xml:space="preserve">
Objeto: COMPRA DE EQUIPOS, INSTRUMENTOS Y ACCESORIOS QUE PERMITAN REALIZAR LOS ENSAYOS DE RUTINA DEL LABORTAROIO DE AGUAS RESIDUALES DE LA PTAR LA MARINA.
</t>
    </r>
    <r>
      <rPr>
        <b/>
        <sz val="12"/>
        <rFont val="Arial"/>
        <family val="2"/>
      </rPr>
      <t>Fecha de Inicio:</t>
    </r>
    <r>
      <rPr>
        <sz val="12"/>
        <rFont val="Arial"/>
        <family val="2"/>
      </rPr>
      <t xml:space="preserve"> 2020/10/07
</t>
    </r>
    <r>
      <rPr>
        <b/>
        <sz val="12"/>
        <rFont val="Arial"/>
        <family val="2"/>
      </rPr>
      <t xml:space="preserve">Fecha de Finalización: </t>
    </r>
    <r>
      <rPr>
        <sz val="12"/>
        <rFont val="Arial"/>
        <family val="2"/>
      </rPr>
      <t xml:space="preserve">2020/12/31
</t>
    </r>
    <r>
      <rPr>
        <b/>
        <sz val="12"/>
        <rFont val="Arial"/>
        <family val="2"/>
      </rPr>
      <t xml:space="preserve">Valor: </t>
    </r>
    <r>
      <rPr>
        <sz val="12"/>
        <rFont val="Arial"/>
        <family val="2"/>
      </rPr>
      <t xml:space="preserve"> $273.581.000,00 (Registrado presupuestalmente antes de armonización)
</t>
    </r>
    <r>
      <rPr>
        <b/>
        <sz val="12"/>
        <rFont val="Arial"/>
        <family val="2"/>
      </rPr>
      <t xml:space="preserve">Estado a  31 de diciembre de 2020: </t>
    </r>
    <r>
      <rPr>
        <sz val="12"/>
        <rFont val="Arial"/>
        <family val="2"/>
      </rPr>
      <t>Liquidado.
Es de anotar que dada la optimización del recurso, se logró disminuir la inversión inicialmente considerada, quedando disponibles $37.399.000, recurso que será reservado para la inversión en la reparación de las bombas descrito en la Rehabilitación de los componentes de la PTAR a ejecutarse en la vigencia 2021.</t>
    </r>
  </si>
  <si>
    <t xml:space="preserve">2-  Contrato de Compra M° 004 de 2020
Objeto: COMPRA DE UN EQUIPO DE AIRE ACONDICIONADO CENTRAL PARA GARANTIZAR LA ESTABILIDAD E INOCUIDAD DE LAS CONDICIONES AMBIENTALES Y QUE A SU VEZ CUMPLA LOS REQUISITOS NORMATIVOS DE LOS ENSAYOS DE LABORATORIO DE ENSAYO DE AGUAS RESIDUALES PTAR LA MARINA
Fecha de Inicio:  2020/09/28
Fecha de Finalización: 2020/12/27
Valor:  $69.020.000,00
Estado a  31 de diciembre de 2020: Liquidado.
Los productos de los contratos anteriores se obtuvieron en el ultimo trimestre de 2020.
Nota. La información contractual al detalle puede ser consultada a través de la pagina del http://siaobserva.auditoria.gov.co/
Nota: Con la adquisición de estos equipos se cumplió la meta física propuesta en un 100% de la vigencia 2020
INFORMACIÓN GENERAL DEL PRESUPUESTO DEL PROYECTO 
Presupuesto Inicial: 0
Adiciones:
Reducciones:
Créditos: $ 112.374.200,00
Contra créditos: 
Presupuesto Definitivo: $ 112.374.200,00
Presupuesto Comprometido: $ 17.784.833,00
Presupuesto Obligado:  $ 17.784.833,00
Nota Generales. El valor crédito ($ 112.374.200) es producto de los traslados presupuestales realizados en el marco del proceso de armonización presupuestal, autorizado por la Junta Directiva de EPA ESP., mediante Acuerdo N° 013 de 2020.
</t>
  </si>
  <si>
    <r>
      <t xml:space="preserve">1- Terminación y Liquidación del Consultoría No 006 de 2019, cuyo objeto es "Realizar la evaluación y formulación de las diferentes alternativas y programa operativo para la prestación del componente de aprovechamiento por parte de EPA ESP en toda el área de prestación del servicio de aseo, de acuerdo a un esquema municipal de aseo acorde al Plan de Gestión Integral de Residuos Sólidos PGIRS del Municipio de Armenia y demás normatividad legal aplicable"
Valor total del contrato: $41.487.952,55 (Valor registrado presupuestalmente en el 2019 y establecido como cuentas por pagar en el 2020) 
Fecha de Inicio: 2019/12/02
Fecha de finalización ampliada: 2020/10/16 
Nota 1. Este contrato contó con la autorización de vigencias futuras ordinarias  por parte de la Junta Directiva y COMFIS para la vigencia 2020.
Nota 2. La consultoría impacta los proyectos:  Fomento del desarrollo empresarial en la recuperación, aprovechamiento y comercialización de residuos solidos municipales -RSM (50%) y Desarrollo de Responsabilidad Ciudadana  frente a la recuperación y aprovechamiento de los residuos solidos (50%)
Nota 3. La información contractual al detalle puede ser consultada a través de la pagina del http://siaobserva.auditoria.gov.co/
INFORMACIÓN GENERAL DEL PRESUPUESTO DEL PROYECTO 
Presupuesto Inicial: 0
Adiciones:
Reducciones:
Créditos: $ 16.000.000,00
Contra créditos: $ 10.500.000,00
</t>
    </r>
    <r>
      <rPr>
        <b/>
        <sz val="12"/>
        <rFont val="Arial"/>
        <family val="2"/>
      </rPr>
      <t>Presupuesto Definitivo:  $ 5.500.000,00
Presupuesto Comprometido: $ 0
Presupuesto Obligado:  $ 0</t>
    </r>
    <r>
      <rPr>
        <sz val="12"/>
        <rFont val="Arial"/>
        <family val="2"/>
      </rPr>
      <t xml:space="preserve">
El valor crédito ($16.000.000) es producto de los traslados presupuestales realizados en el marco del proceso de armonización presupuestal, autorizado por la Junta Directiva de EPA ESP., mediante Acuerdo N° 013 de 2020.
El valor registrado ($ 10.500.000) en la columna contracredito, corresponde a traslado presupuestal realizado mediante Acuerdo de Junta Directiva N° 019 de 2020  al proyecto: Fortalecimiento de la Imagen Corporativa 
No se ejecutó el presupuesto asignado dado que la consultoría fue terminada en el mes de octubre de 2020, quedando un periodo de tiempo restringido para llevar a cavo todo el proceso pre-contractual y de ejecución de un contrato de prestación de servicios para implementar el esquema de aprovechamiento a cargo de la empresa.</t>
    </r>
  </si>
  <si>
    <t>Área de Prestación del servicio de Aseo- Armenia</t>
  </si>
  <si>
    <t>1- Terminación y Liquidación del Consultoría No 006 de 2019, cuyo objeto es "Realizar la evaluación y formulación de las diferentes alternativas y programa operativo para la prestación del componente de aprovechamiento por parte de EPA ESP en toda el área de prestación del servicio de aseo, de acuerdo a un esquema municipal de aseo acorde al Plan de Gestión Integral de Residuos Sólidos PGIRS del Municipio de Armenia y demás normatividad legal aplicable"
Valor total del contrato: $41.487.952,55 (Valor registrado presupuestalmente en el 2019 y establecido como cuentas por pagar en el 2020) 
Fecha de Inicio: 2019/12/02
Fecha de finalización ampliada: 2020/10/16 
Nota 1. Este contrato contó con la autorización de vigencias futuras ordinarias  por parte de la Junta Directiva y COMFIS para la vigencia 2020.
Nota 2. La consultoría impacta los proyectos:  Fomento del desarrollo empresarial en la recuperación, aprovechamiento y comercialización de residuos solidos municipales -RSM (50%) y Desarrollo de Responsabilidad Ciudadana  frente a la recuperación y aprovechamiento de los residuos solidos (50%)
INFORMACIÓN GENERAL DEL PRESUPUESTO DEL PROYECTO 
Presupuesto Inicial: 0
Adiciones:
Reducciones:
Créditos: $ 16.000.000,00
Contra créditos: 
Presupuesto Definitivo:   $ 16.000.000,00
Presupuesto Comprometido: $ 0
Presupuesto Obligado:  $ 0
La información contractual al detalle puede ser consultada a través de la pagina del http://siaobserva.auditoria.gov.co/
El valor crédito ($16.000.000) es producto de los traslados presupuestales realizados en el marco del proceso de armonización presupuestal, autorizado por la Junta Directiva de EPA ESP., mediante Acuerdo N° 013 de 2020.
No se ejecutó el presupuesto asignado dado que la consultoría fue terminada en el mes de octubre de 2020, quedando un periodo de tiempo restringido para llevar a cavo todo el proceso pre-contractual y de ejecución de un contrato de prestación de servicios para implementar el esquema de aprovechamiento a cargo de la empresa.</t>
  </si>
  <si>
    <t>6, 13, 15</t>
  </si>
  <si>
    <t>Salento - Armenia</t>
  </si>
  <si>
    <r>
      <t xml:space="preserve">IMPLEMENTACIÓN DEL MODELO PARA LA CONSERVACIÓN, RECUPERACIÓN Y MANTENIMIENTO DE LA CUENCA ABASTECEDORA DEL RIO QUINDIO
Contrato con clausulado simplificado que tiene por objeto: Prestación de servicios profesionales especializados de apoyo a la gestión para las actividades inherentes al componente ambiental de la subgerencia técnica y la subgerencia de aguas de EPA ESP - Cesar Duque Truque, contrato N° 206. de julio a diciembre de 2020, valor $ 19.800.000
Prestación de servicios de apoyo a la gestión para desarrollar actividades contempladas en el modelo para la conservación, recuperación y mantenimiento de la cuenca abastecedora del rio Quindío - Eliana Carolina Santa, contrato N° 277 del 01 de septiembre al 31 de diciembre de 2020, valor $ 11.200.000
Actividades Operativas y logros alcanzados:
Planes programas y/o proyectos y/o estrategias apoyados, incluyendo el Plan Integral de Gestión del Cambio Climático Territorial Quindío 2030. Realizar acciones de compensación establecidas en los actos administrativos de la autoridad ambiental en relación a permisos de concesión, ocupación de cauce en la Cuenca abastecedora:
Se apoya el plan de manejo ambiental y se realiza acción de compensación en el predio La Estrella, a través de la ejecución del Contrato de obra No. 022 de 2019 cuyo objeto es "Enriquecimiento forestal en predios de la cuenca alta del río Quindío". A través de este contrato es intervenido el predio denominado La Estrella, ubicado en la vereda Camino Nacional del municipio de Salento. El estado de ejecución del contrato a la fecha, corresponde a que ya está realizada toda la siembra, y los mantenimientos a dicha siembra hasta el mes de noviembre de 2.020, en los siguientes meses se realizarán los mantenimientos restantes. El contrato tiene ejecución hasta el 13 de marzo 2.021 ya que tuvo una suspensión de 110 días a causa de la emergencia que enfrenta el país en este por el COVID-19, la cual fue desde el 24 de marzo al 01 de julio de 2020, con fecha de reinicio del 02 de julio de 2020. A la fecha este contrato queda para ejecutar el 25% restante del contrato en la vigencia 2021, el 75 % restante está ejecutado durante las vigencias 2019 y 2020.
Acción de articulación interinstitucional que permita obtener un estudio que determine la viabilidad de aplicar una estrategia de incentivo a la conservación: Para la realización de una acción de articulación interinstitucional que permita obtener un estudio que determine la viabilidad de aplicar una estrategia de incentivos a la conservación, durante la vigencia del 2020 se realizó oficio dirigido a la CRQ, solicitando información referente a la aplicabilidad de estrategias de incentivos a la conservación. CRQ informa sobre el programa BanCO2 y se elevó consulta a Jurídica EPA de cómo se puede vincular la entidad en estos programas teniendo en cuenta la jurisdicción, para lo cual se encontraron dificultad referente a la jurisdicción en la que puede intervenir la entidad.
Establecer alianzas con otras entidades con el fin establecer acciones encaminadas a la conservación del recurso hídrico: 2 actividades de cooperación con Gobernación del Quindío y CRQ.
Participación en convocatorias interinstitucionales relacionadas con la gestión integrada del recurso hídrico: Asistencia a 11 Reuniones
Ejecutar las acciones contempladas en los planes, programas y/o proyectos y/o estrategias apoyados, que se encuentren al alcance de Empresas Públicas de Armenia EPA ESP: Se da cumplimiento con las actividades proyectadas en el PIGCC a través de la ejecución presupuestal del PUEAA a cargo de Gestión Control Perdidas.
Caracterizaciones mensuales de las fuentes hídricas Río Quindío y Tributarios: información del cuarto trimestre de 2020 relacionada por Gestión de Captación y Tratamiento.
Elaboración de informe de análisis de la disponibilidad y calidad del recurso hídrico, en la cuenca alta del río Quindío: Se realizó el cuarto informe, con la información relacionada por la Gestión de Captación y Tratamiento.
Ejecutar una acción de recuperación, conservación y restauración en la cuenca abastecedora del Río Quindío: Contrato de obra 018-2020 cuyo objeto es “Enriquecimiento forestal en el predio La Estrella de la cuenca alta del Rio Quindío". Adjudicado en diciembre de 2020, queda en ejecución durante toda la vigencia 2021, periodo de ejecución 12 meses.
Mantenimiento silvicultura a las has intervenidas en el año anterior como medidas de compensación, conservación, y/o restauración: Contrato de obra 015-2020 cuyo objeto es “mantenimiento al enriquecimiento forestal realizado en el predio La Zulia bajo el contrato de obra N° 006 del 2018 con especies forestales protectoras en la cuenca alta del Rio Quindío”. Adjudicado en diciembre de 2020, queda en ejecución durante toda la vigencia 2021, periodo de ejecución 12 meses.
Acciones de apoyo técnico en los comités de gestión del riesgo departamental y/o municipal en la cuenca abastecedora del Río Quindío: Participación en cinco mesas de trabajo EDRE departamental y asistencia sesión ESLAC.
Talleres de sensibilización a grupos de interés de la cuenca abastecedora: Apoyo con suvenires en la graduación de los participantes del grupo Guardianes de los Andes de Salento.
Establecer acciones que incentiven a la academia para generar alternativas de investigación en GIRH: Oficios enviados a la Universidad del Quindío y la Universidad La Gran Colombia, con el fin de Establecer acciones que incentiven a la academia referente a proyectos relacionados con la Gestión Integral del Recurso Hídrico.
Presupuesto Inicial: 0
Adiciones:
Reducciones:
Créditos: $ 192.835.870,00
Contra créditos: 
</t>
    </r>
    <r>
      <rPr>
        <b/>
        <sz val="12"/>
        <rFont val="Arial"/>
        <family val="2"/>
      </rPr>
      <t>Presupuesto Definitivo:   $ 192.835.870,00
Presupuesto Comprometido: $ 185.886.111,00
Presupuesto Obligado:  $ 1.703.590.00</t>
    </r>
    <r>
      <rPr>
        <sz val="12"/>
        <rFont val="Arial"/>
        <family val="2"/>
      </rPr>
      <t xml:space="preserve">
La información contractual al detalle puede ser consultada a través de la pagina del http://siaobserva.auditoria.gov.co/
El valor crédito ($192.835.870,00) es producto de los traslados presupuestales realizados en el marco del proceso de armonización presupuestal, autorizado por la Junta Directiva de EPA ESP., mediante Acuerdo N° 013 de 2020.</t>
    </r>
  </si>
  <si>
    <t>Área de Prestación del servicio de Acueducto - Armenia</t>
  </si>
  <si>
    <r>
      <t xml:space="preserve">En el periodo reportado se realizo las siguientes actividades de reparación y detección de fugas en infraestructura,  conductos, tanques y dispositivos mecánicos: 
* Revisión, lavado y desinfectado de 1 tanques de almacenamiento de agua potable  (*1)
* Reparación de  92 daños en la red de distribución de acueducto.
 (*1) Actividad suspendida debido a la emergencia sanitaria generada por el COVID19
Es de aclarar que la totalidad de los daños y solicitudes fueron atendidos. 
Adicional a lo anterior y con el proposito de avanzar en las actividades programadas, se realizaron los tramites requeridos para adelantar la intervenciones planificadas.
INFORMACIÓN GENERAL DEL PRESUPUESTO DEL PROYECTO 
Presupuesto Inicial: 0
Adiciones:
Reducciones:
Créditos: $ 549.000.000,00
Contra créditos: 
</t>
    </r>
    <r>
      <rPr>
        <b/>
        <sz val="12"/>
        <rFont val="Arial"/>
        <family val="2"/>
      </rPr>
      <t>Presupuesto Definitivo:   $ 549.000.000,00
Presupuesto Comprometido: $ 125.984.934,00
Presupuesto Obligado:  $ 25.208.186.80</t>
    </r>
    <r>
      <rPr>
        <sz val="12"/>
        <rFont val="Arial"/>
        <family val="2"/>
      </rPr>
      <t xml:space="preserve">
</t>
    </r>
    <r>
      <rPr>
        <b/>
        <sz val="12"/>
        <rFont val="Arial"/>
        <family val="2"/>
      </rPr>
      <t xml:space="preserve">
</t>
    </r>
    <r>
      <rPr>
        <sz val="12"/>
        <rFont val="Arial"/>
        <family val="2"/>
      </rPr>
      <t>El valor crédito ($ 549.000.000) es producto de los traslados presupuestales realizados en el marco del proceso de armonización presupuestal, autorizado por la Junta Directiva de EPA ESP., mediante Acuerdo N° 013 de 2020.</t>
    </r>
  </si>
  <si>
    <t>Área de Prestación del servicio de Acueducto</t>
  </si>
  <si>
    <r>
      <t xml:space="preserve">Se dio continuidad y culminación de los siguientes contratos con el fin de avanzar en el cumplimiento de la meta física
1-  </t>
    </r>
    <r>
      <rPr>
        <b/>
        <sz val="12"/>
        <rFont val="Arial"/>
        <family val="2"/>
      </rPr>
      <t>Suministro N° 020 de 2020</t>
    </r>
    <r>
      <rPr>
        <sz val="12"/>
        <rFont val="Arial"/>
        <family val="2"/>
      </rPr>
      <t xml:space="preserve">, cuyo </t>
    </r>
    <r>
      <rPr>
        <b/>
        <sz val="12"/>
        <rFont val="Arial"/>
        <family val="2"/>
      </rPr>
      <t>objeto</t>
    </r>
    <r>
      <rPr>
        <sz val="12"/>
        <rFont val="Arial"/>
        <family val="2"/>
      </rPr>
      <t xml:space="preserve"> es: Suministro de Válvulas de Regulación y Macromedición requeridos para la optimización de la red de distribución de acueducto así como accesorios necesarios para asistencias mecánicas y de rehabilitación de estaciones reguladoras y macromedidoras de EPA ESP
</t>
    </r>
    <r>
      <rPr>
        <b/>
        <sz val="12"/>
        <rFont val="Arial"/>
        <family val="2"/>
      </rPr>
      <t>Fecha de Inicio</t>
    </r>
    <r>
      <rPr>
        <sz val="12"/>
        <rFont val="Arial"/>
        <family val="2"/>
      </rPr>
      <t xml:space="preserve">: 2020/09/08
</t>
    </r>
    <r>
      <rPr>
        <b/>
        <sz val="12"/>
        <rFont val="Arial"/>
        <family val="2"/>
      </rPr>
      <t>Fecha de Finalización:</t>
    </r>
    <r>
      <rPr>
        <sz val="12"/>
        <rFont val="Arial"/>
        <family val="2"/>
      </rPr>
      <t xml:space="preserve"> 2020/12/31
2- </t>
    </r>
    <r>
      <rPr>
        <b/>
        <sz val="12"/>
        <rFont val="Arial"/>
        <family val="2"/>
      </rPr>
      <t>Contrato Clausulado Simplificado N° 308 de 2020</t>
    </r>
    <r>
      <rPr>
        <sz val="12"/>
        <rFont val="Arial"/>
        <family val="2"/>
      </rPr>
      <t xml:space="preserve">, cuyo objeto es: Suministro de cuerpos en acero inoxidable para filtros del piloto de las estaciones de macromedición y regulación de Empresas Públicas de Armenia E.S.P.
</t>
    </r>
    <r>
      <rPr>
        <b/>
        <sz val="12"/>
        <rFont val="Arial"/>
        <family val="2"/>
      </rPr>
      <t>Fecha de Inicio:</t>
    </r>
    <r>
      <rPr>
        <sz val="12"/>
        <rFont val="Arial"/>
        <family val="2"/>
      </rPr>
      <t xml:space="preserve"> 2020/09/25
</t>
    </r>
    <r>
      <rPr>
        <b/>
        <sz val="12"/>
        <rFont val="Arial"/>
        <family val="2"/>
      </rPr>
      <t>Fecha de Finalización</t>
    </r>
    <r>
      <rPr>
        <sz val="12"/>
        <rFont val="Arial"/>
        <family val="2"/>
      </rPr>
      <t xml:space="preserve">: 2020/11/24
3- </t>
    </r>
    <r>
      <rPr>
        <b/>
        <sz val="12"/>
        <rFont val="Arial"/>
        <family val="2"/>
      </rPr>
      <t>Contrato de compra N° 335 de 202</t>
    </r>
    <r>
      <rPr>
        <sz val="12"/>
        <rFont val="Arial"/>
        <family val="2"/>
      </rPr>
      <t>0, cuyo o</t>
    </r>
    <r>
      <rPr>
        <b/>
        <sz val="12"/>
        <rFont val="Arial"/>
        <family val="2"/>
      </rPr>
      <t>bjeto</t>
    </r>
    <r>
      <rPr>
        <sz val="12"/>
        <rFont val="Arial"/>
        <family val="2"/>
      </rPr>
      <t xml:space="preserve"> es: Compra de transductores de presión digital con display integrado para optimización de las estaciones de macromedición y regulación de EPA ESP
</t>
    </r>
    <r>
      <rPr>
        <b/>
        <sz val="12"/>
        <rFont val="Arial"/>
        <family val="2"/>
      </rPr>
      <t>Fecha de Inicio:</t>
    </r>
    <r>
      <rPr>
        <sz val="12"/>
        <rFont val="Arial"/>
        <family val="2"/>
      </rPr>
      <t xml:space="preserve"> 2020/11/24
</t>
    </r>
    <r>
      <rPr>
        <b/>
        <sz val="12"/>
        <rFont val="Arial"/>
        <family val="2"/>
      </rPr>
      <t>Fecha de Finalización</t>
    </r>
    <r>
      <rPr>
        <sz val="12"/>
        <rFont val="Arial"/>
        <family val="2"/>
      </rPr>
      <t xml:space="preserve">: 2020/12/31
4- A la fecha se ha realizado el mantenimiento mecánico programado de las válvulas reguladoras y macromedidoras en el periodo reportado, incluyendo algunos mantenimientos de tipo correctivo por necesidad del servicio. En el periodo reportado se realizó:
*Mantenimientos Preventivos: 389
*Mantenimientos Correctivos y/o Novedades: 23
Total mantenimientos: 412
La evidencia de esta actividad se encuentra diligenciada en las hojas de vida de las válvulas reguladoras y macromedidoras. </t>
    </r>
    <r>
      <rPr>
        <b/>
        <sz val="12"/>
        <rFont val="Arial"/>
        <family val="2"/>
      </rPr>
      <t xml:space="preserve">
</t>
    </r>
    <r>
      <rPr>
        <sz val="12"/>
        <rFont val="Arial"/>
        <family val="2"/>
      </rPr>
      <t xml:space="preserve">
5. Adicional a lo anterior y con el proposito de avanzar en las actividades programadas, se realizaron los tramites requeridos para adelantar la intervenciones planificadas.
INFORMACIÓN GENERAL DEL PRESUPUESTO DEL PROYECTO 
Presupuesto Inicial: 0
Adiciones:
Reducciones:
Créditos: $ 515.086.369,00
Contra créditos: </t>
    </r>
    <r>
      <rPr>
        <b/>
        <sz val="12"/>
        <rFont val="Arial"/>
        <family val="2"/>
      </rPr>
      <t xml:space="preserve">
Presupuesto Definitivo:    $ 515.086.369,00
Presupuesto Comprometido: $ 0
Presupuesto Obligado:  $ 0
</t>
    </r>
    <r>
      <rPr>
        <sz val="12"/>
        <rFont val="Arial"/>
        <family val="2"/>
      </rPr>
      <t>El valor crédito ($ 515.086.369) es producto de los traslados presupuestales realizados en el marco del proceso de armonización presupuestal, autorizado por la Junta Directiva de EPA ESP., mediante Acuerdo N° 013 de 2020.
La información contractual al detalle puede ser consultada a través de la pagina del http://siaobserva.auditoria.gov.co/</t>
    </r>
  </si>
  <si>
    <t>Se dio continuidad a los siguientes contratos con el fin de avanzar en el cumplimiento de la meta física
1-  Suministro N° 012 de 2020, cuyo objeto es: Suministro de herramientas, dotación de equipos, materiales y elementos de ferretería para el normal desarrollo de las actividades que realiza a diario la empresa, y de materiales para la rehabilitación de redes de acueducto, alcantarillado, reposición de hidrantes y válvulas y la expansión de la micromedición efectiva de EPA ESP.
Fecha de Inicio: 2020/07/17
Fecha de Finalización: 2020/12/31
2- Suministro N° 017 de 2020, cuyo objeto es: Suministro de materiales y tuberías en HD para la rehabilitación de redes de acueducto, reposición de válvulas e hidrantes y reposición redes de acueducto en puntos críticos de EPA ESP
Fecha de Inicio: 2020/07/28
Fecha de Finalización: 2020/12/31
3-  Debido a la emergencia sanitaria generada por el COVID-19, no fue posible la intervención de la totalidad de las válvulas establecidas para la vigencia, esto debido a que se generaba la suspensión del servicio de acueducto y por los lineamientos nacionales, no se recomendaba dicha acción. Se efectuó la reposición solo de válvulas que generaban dificultades en la prestación del servicio de acueducto.
4-  Adicional a las válvulas intervenidas con personal operativo del proceso de GDAP, se efectúa la reposición o instalación de las siguientes válvulas por medio de los siguientes contratos de obra para el periodo reportado:
•Contrato de Obra N° 008 del 16 de octubre de 2020: Reposición red matriz de acueducto centro de Armenia carrera 14 entre calles 21 y 24 y calle 24 entre carreras 14 y 18. Válvula tipo cortina 3”: 2. Válvula tipo cortina 12”: 1
•Contrato de Obra No 010-2020: Reposición Parcial red de distribución barrio Alcázar. Válvula tipo cortina 3”: 8
•Contrato de Obra N° 009 de 2020: Reposición parcial de red de distribución barrio Coinca. Válvula tipo cortina 3”: 12
INFORMACIÓN GENERAL DEL PRESUPUESTO DEL PROYECTO 
Presupuesto Inicial: 0
Adiciones:
Reducciones:
Créditos: $ 11.049.740,00
Contra créditos: 
Presupuesto Definitivo:   $ 11.049.740,00
Presupuesto Comprometido: $ 0
Presupuesto Obligado:  $ 0
El valor crédito ($ 11.049.740) es producto de los traslados presupuestales realizados en el marco del proceso de armonización presupuestal, autorizado por la Junta Directiva de EPA ESP., mediante Acuerdo N° 013 de 2020.</t>
  </si>
  <si>
    <t>Durante el cuarto trimestre del año 2020, se dio cumplimiento a la meta de instalación de acometidas en un 71%</t>
  </si>
  <si>
    <t xml:space="preserve">El numero de medidores instalados durante el periodo reportado fue de 2.362; Sin embargo, es necesario registrar 20 medidores instalados en el trimestre anterior, los cuales por una falla humana no se habían incluido.  Lo anterior, genera un valor total de 2,382.
Es de resaltar que el numero de medidores instalados se ha visto afectado por la pandemia del COVID-19, problemas en el sumistro de ferretería el proceso de contratación. </t>
  </si>
  <si>
    <t>En el periodo oct- dic se retiraron 355 medidores los cuales fueron al laboratorio de calibración.</t>
  </si>
  <si>
    <t>En el periodo se retiraron 355 medidores los cuales fueron al laboratorio de calibración. De estos 15 se instalaron después del análisis</t>
  </si>
  <si>
    <t>El valor para el trimestre IV,   para el indicador Índice de Micromedición Efectiva fue de 90,13% .</t>
  </si>
  <si>
    <t>El valor para el trimestre IV,   para el indicador Índice de Micromedición Nominal  fue de 97,78% .</t>
  </si>
  <si>
    <t>Las Margaritas, Sector Norte, Vereda Puerto Espejo, Granada, Obrero Municipal, Centro, Vereda el Caimo, Urbanización el Silencio y Libertadores</t>
  </si>
  <si>
    <t>Todas las sedes cuentan con equipo de medición  PTAP (Sala operación, laboratorio, cocina), Aseo, UMATA, Regivit, Abedules, Caimo, PTAR, Tanque 5 , Tanque 6 y Tanque Corbones y Centro Comercial del Café</t>
  </si>
  <si>
    <t xml:space="preserve">Se tiene el reporte trimestral de las lecturas en las sedes de EPA y se ejecutaron las correcciones en dos sedes que presentaron daño del medidor. </t>
  </si>
  <si>
    <t>Población Estimada
132 Personas</t>
  </si>
  <si>
    <t>Ciudad Dorada, Sector Norte, Sector Corbones</t>
  </si>
  <si>
    <r>
      <t xml:space="preserve">Instituciones Educativas: Ciudad dorada, Gran Colombia, Cristóbal Colon , Normal Superior sede Rojas Pinilla y sede Fundanza
INFORMACIÓN GENERAL DEL PRESUPUESTO DEL PROYECTO 
Presupuesto Inicial: 0
Adiciones:
Reducciones:
Créditos: $ 7.142.850,00
Contra créditos: 
</t>
    </r>
    <r>
      <rPr>
        <b/>
        <sz val="12"/>
        <rFont val="Arial"/>
        <family val="2"/>
      </rPr>
      <t>Presupuesto Definitivo:   $ 7.142.850,00
Presupuesto Comprometido: $ 1.493.333,00
Presupuesto Obligado: $ 1.493.333,00</t>
    </r>
    <r>
      <rPr>
        <sz val="12"/>
        <rFont val="Arial"/>
        <family val="2"/>
      </rPr>
      <t xml:space="preserve">
El valor crédito ($  7.142.850,00) es producto de los traslados presupuestales realizados en el marco del proceso de armonización presupuestal, autorizado por la Junta Directiva de EPA ESP., mediante Acuerdo N° 013 de 2020.</t>
    </r>
  </si>
  <si>
    <t>Sector Centro, La  Miranda , Girasoles , Santa Elena  y Santa María</t>
  </si>
  <si>
    <r>
      <t xml:space="preserve">Se realizó campaña en centro comercial y redes sociales "usa lo necesario" se sacaron varias notas y mensajes alusivos al uso eficiente del recurso hídrico , adicionalmente se proyectaron jingles en  diez (10)  emisoras.• Eje noticias. • Magazín popular. • Medios notimagazín.  • Café estéreo.  • La Parilla. • Cordillera estéreo.  • La súper Estación Latina.  • Cadena Caracol. • Sistema RCN. • Zuldamayda estéreo
INFORMACIÓN GENERAL DEL PRESUPUESTO DEL PROYECTO 
Presupuesto Inicial: 0
Adiciones:
Reducciones:
Créditos: $ 7.142.850,00
Contra créditos: 
</t>
    </r>
    <r>
      <rPr>
        <b/>
        <sz val="12"/>
        <rFont val="Arial"/>
        <family val="2"/>
      </rPr>
      <t>Presupuesto Definitivo:   $ 7.142.850,00
Presupuesto Comprometido: $ 1.493.333,00
Presupuesto Obligado: $ 1.493.333,00</t>
    </r>
    <r>
      <rPr>
        <sz val="12"/>
        <rFont val="Arial"/>
        <family val="2"/>
      </rPr>
      <t xml:space="preserve">
El valor crédito ($  7.142.850,00) es producto de los traslados presupuestales realizados en el marco del proceso de armonización presupuestal, autorizado por la Junta Directiva de EPA ESP., mediante Acuerdo N° 013 de 2020.</t>
    </r>
  </si>
  <si>
    <t>Subgerencia de Aguas Captación y Tratamiento - Gestión Distribución de agua potable</t>
  </si>
  <si>
    <r>
      <t xml:space="preserve">3- Durante el periodo reportado se realizo la consolidación, análisis y elaboración del informe anual sobre los resultados obtenidos hasta la fecha de corte del presente informe.
</t>
    </r>
    <r>
      <rPr>
        <b/>
        <sz val="12"/>
        <rFont val="Arial"/>
        <family val="2"/>
      </rPr>
      <t xml:space="preserve">INFORMACIÓN GENERAL DEL PRESUPUESTO DEL PROYECTO </t>
    </r>
    <r>
      <rPr>
        <sz val="12"/>
        <rFont val="Arial"/>
        <family val="2"/>
      </rPr>
      <t xml:space="preserve">
Presupuesto Inicial: 0
Adiciones:
Reducciones:
Créditos: $ 52.000.000,00
Contra créditos: 
</t>
    </r>
    <r>
      <rPr>
        <b/>
        <sz val="12"/>
        <rFont val="Arial"/>
        <family val="2"/>
      </rPr>
      <t>Presupuesto Definitivo:   $ 52.000.000,00
Presupuesto Comprometido: $ 51.897.500
Presupuesto Obligado: $ 51.897.500</t>
    </r>
    <r>
      <rPr>
        <sz val="12"/>
        <rFont val="Arial"/>
        <family val="2"/>
      </rPr>
      <t xml:space="preserve">
El valor crédito ($ 52.000.000) es producto de los traslados presupuestales realizados en el marco del proceso de armonización presupuestal, autorizado por la Junta Directiva de EPA ESP., mediante Acuerdo N° 013 de 2020.</t>
    </r>
  </si>
  <si>
    <t>Población estimada
300.000 Aprox.
Datos exactos de 
Suscriptores del servicio de 
a 31 de Diciembre de 2020: 
Alcantarillado: 108.288</t>
  </si>
  <si>
    <t>Población estimada
300.000 Aprox.
Datos de Suscriptores  por servicio a 31 de Diciembre de 2020.
Acueducto: 110.160
Alcantarillado: 108.288
Aseo: 116.190</t>
  </si>
  <si>
    <r>
      <t>La Subgerencia Técnica adelanto acciones para avanzar en el proceso contractual requerido para la actualización del Plan de Gestión del Riesgo de Desastres en el marco del Decreto 2157 de 2017; sin embargo, debido a los tiempos contractuales y a los productos esperados, es preciso reprogramar la actividad para la vigencia 2021.</t>
    </r>
    <r>
      <rPr>
        <b/>
        <sz val="12"/>
        <rFont val="Arial"/>
        <family val="2"/>
      </rPr>
      <t xml:space="preserve">
INFORMACIÓN GENERAL DEL PRESUPUESTO DEL PROYECTO </t>
    </r>
    <r>
      <rPr>
        <sz val="12"/>
        <rFont val="Arial"/>
        <family val="2"/>
      </rPr>
      <t xml:space="preserve">
Presupuesto Inicial: 0
Adiciones:
Reducciones:
Créditos: $ 250.000.000,00
Contra créditos: 
</t>
    </r>
    <r>
      <rPr>
        <b/>
        <sz val="12"/>
        <rFont val="Arial"/>
        <family val="2"/>
      </rPr>
      <t xml:space="preserve">Presupuesto Definitivo:   $ 250.000.000,00
Presupuesto Comprometido: $0,00
Presupuesto Obligado: $0,00
</t>
    </r>
    <r>
      <rPr>
        <sz val="12"/>
        <rFont val="Arial"/>
        <family val="2"/>
      </rPr>
      <t xml:space="preserve">
El valor crédito ($ 250.000.000) es producto de los traslados presupuestales realizados en el marco del proceso de armonización presupuestal, autorizado por la Junta Directiva de EPA ESP., mediante Acuerdo N° 013 de 2020.</t>
    </r>
  </si>
  <si>
    <t>Se dio continuidad a las actividades del Contrato de Consultoría N° 002 de 2020, cuyo objeto es Consultoría para la actualización del programa de uso eficiente y ahorro del agua PUEAA de EPA ESP. Valor: $ 80.551.492,00. 
Fecha de Inicio: 2020/08/31
Fecha de Finalización: 2020/11/30
Este contrato permitió la actualización del Programa de uso eficiente y Ahorro del Agua  y fue radicado en el mes de diciembre de 2020 ante la CRQ, a la fecha se esta a la espera de asignación de mesa técnica para la revisión del mismo.</t>
  </si>
  <si>
    <t>Al Plan anticorrupción y de atención al ciudadano se le realiza seguimientos cuatrimestrales por parte de la Dirección Control de Gestión EPA E.S.P, se realizaron  los 3 seguimientos el año anterior . Los datos reportados hacen referencia al último seguimiento con corte al 31 de Diciembre de 2020.</t>
  </si>
  <si>
    <r>
      <t xml:space="preserve">• </t>
    </r>
    <r>
      <rPr>
        <b/>
        <sz val="12"/>
        <rFont val="Arial"/>
        <family val="2"/>
      </rPr>
      <t>Componente 1</t>
    </r>
    <r>
      <rPr>
        <sz val="12"/>
        <rFont val="Arial"/>
        <family val="2"/>
      </rPr>
      <t xml:space="preserve"> Mapa de Riesgos y controles de Corrupción. 100%
• </t>
    </r>
    <r>
      <rPr>
        <b/>
        <sz val="12"/>
        <rFont val="Arial"/>
        <family val="2"/>
      </rPr>
      <t>Componente 2</t>
    </r>
    <r>
      <rPr>
        <sz val="12"/>
        <rFont val="Arial"/>
        <family val="2"/>
      </rPr>
      <t xml:space="preserve"> Racionalización de Trámites. 98%
• </t>
    </r>
    <r>
      <rPr>
        <b/>
        <sz val="12"/>
        <rFont val="Arial"/>
        <family val="2"/>
      </rPr>
      <t>Componente 3</t>
    </r>
    <r>
      <rPr>
        <sz val="12"/>
        <rFont val="Arial"/>
        <family val="2"/>
      </rPr>
      <t xml:space="preserve"> Rendición de cuentas. 97%
• </t>
    </r>
    <r>
      <rPr>
        <b/>
        <sz val="12"/>
        <rFont val="Arial"/>
        <family val="2"/>
      </rPr>
      <t>Componente 4</t>
    </r>
    <r>
      <rPr>
        <sz val="12"/>
        <rFont val="Arial"/>
        <family val="2"/>
      </rPr>
      <t xml:space="preserve"> Mecanismos para mejorar la atención al ciudadano. 100%
• </t>
    </r>
    <r>
      <rPr>
        <b/>
        <sz val="12"/>
        <rFont val="Arial"/>
        <family val="2"/>
      </rPr>
      <t>Componente 5</t>
    </r>
    <r>
      <rPr>
        <sz val="12"/>
        <rFont val="Arial"/>
        <family val="2"/>
      </rPr>
      <t xml:space="preserve"> Mecanismos para la Transparencia y Acceso a la Información.  100%
Total: 99%</t>
    </r>
  </si>
  <si>
    <t>Información suministrada por los diferentes procesos de manera periódica a la Gestión de Recursos durante el ultimo trimestre año 2020,  para realizar seguimiento al plan anual de adquisiciones publicado por la entidad.</t>
  </si>
  <si>
    <t>Partes interesadas internas</t>
  </si>
  <si>
    <t>Cumplido al 100% documento GR-PP-02</t>
  </si>
  <si>
    <t xml:space="preserve">La dirección TIC dando cumplimiento a los planes estratégicos desarrollo las siguientes actividades:
1. Actualizo la licencia de la seguridad perimetral ( Palo Alto) de la empresa  
2. Se elaboró la Matriz de Riesgo DTIC-R-008  de seguridad de la información de la entidad 
3. Se contrato el soporte y mantenimiento del aplicativo del software Financiero (Compuhelmac) 
4. Se realizo el apoyo y acompaño los proyectos de infraestructura y seguridad informática basados en PMI y estándares internos de ejecución de proyectos.
5. Se contrato el Soporte, actualización y mantenimiento a distancia de nueve (9) sistemas de información que apoyan la modernización de la entidad en el marco de la estrategia gobierno en línea, el programa cero papel, el sistema de gestión de la calidad, mantenimiento de equipos y vehículos, atención de PQR, proveedores, ventanilla única virtual, app móvil de PQR y  con plena integración a la intranet de la entidad, así como servicios de alquiler de servidores virtuales, hosting y computación en la nube,  asistencia técnica y capacitación a usuarios finales."
6. Se contrato soporte y mantenimiento del aplicativo ARQUTILITIES del sistema Comercial EPA ESP.
7. Se realizo la adquisición Derecho uso de licencias de Google APPs for work (Correos empresariales).
8. Se contrato el apoyo y la gestión de la seguridad física y lógica del data center y los equipos alojados en él.
9. Se contrato el servicio  de radios porque es de vital importancia para el funcionamiento de la entidad, ya que contamos con un servicio de comunicación interna entre las sedes, la subgerencia de Aseo, subgerencia de aguas y la subgerencia técnica, dicho servicio es necesario para las labores de campo, mantenimientos, recolección y aseo, el reporte de los daños que se generan en la ciudad.
10. Se contrato el servicio especializado de internet para las diferentes sedes de Empresas Públicas de Armenia.
11. Se contrato el soporte y mantenimiento de la plataforma ETL Y BI.
12. Se contrato el alquiler de plataforma como servicio para datacenter ARQUTILITIES del sistema comercial de EPA ESP.
13. Se compro una pantalla interactiva touchscreen de 86", panel LED 4K y periféricos para la actualización de la plataforma tecnológica de la sala de juntas de Empresas Públicas de Armenia E.S.P. para realizar los comités de gerencia virtualmente.       </t>
  </si>
  <si>
    <t>Matriz de Riesgo Formato DTIC-R-008  normalizada en el sistema de Gestión Integrado y socializada a todos los lideres de los procesos. 
Contrato de compraventa No 297 de 2020 Actualización de la licencia del Firewall.</t>
  </si>
  <si>
    <t>Matriz de Riesgos 
Actualización de  la Licencia para el Firewall (Palo Alto) de la entidad
Permitir el acceso mediante herramienta de seguridad para realizar Trabajo en Casa (VPN)
Prestación de servicio para el soporte técnico y actualizaciones de la solución de Software Helman Bussines Solutions por parte de la Empresa Compuhelmac Ltda.
Prestación de servicio especializado de Internet para las diferentes sedes de empresas públicas de Armenia.
Prestar los servicios requeridos para el soporte y mantenimiento de la plataforma ETL y BI.
Alquiler de plataforma como servicio para Datacenter Arquilities del sistema comercial de EPA ESP.
Compra de una pantalla interactiva touchscreen de 86", panel LED 4K y periféricos para la actualización de la plataforma tecnológica de la sala de juntas de Empresas Públicas de Armenia E.S.P.</t>
  </si>
  <si>
    <t xml:space="preserve"> </t>
  </si>
  <si>
    <t>De 58 actividades programadas en el año en el plan de trabajo de Seguridad y Salud en el Trabajo, se realizaron 56 del 01 de octubre al 31 de diciembre, con un porcentaje de avance del 97%</t>
  </si>
  <si>
    <t xml:space="preserve">De 9 actividades programadas en el Plan de Bienestar e Incentivos  se realizaron 8  actividades programadas del 01 de octubre al 31 de diciembre de 2020,   con un avance de cumplimiento de 88,88% 
Se cuentan con registros fotográficos, encuesta de satisfacción de la actividad y listados de asistencia, los cuales reposan en el archivo de gestión talento humano </t>
  </si>
  <si>
    <t>De 23 capacitaciones programadas se realizaron 20 capacitaciones del 01 de octubre al 31 de diciembre de 86,95% ,
Se cuentan con registros fotográficos, encuesta de satisfacción de la actividad y listados de asistencia, los cuales reposan en el archivo de gestión talento humano.</t>
  </si>
  <si>
    <t xml:space="preserve">Del 01 de octubre al 31 de diciembre se tiene un avance del 25%  con hojas de vida  actualizadas en el SIGEP,  se ingresaron 1 funcionarios nuevos al SIGEP </t>
  </si>
  <si>
    <t>Del 01 de octubre al 31 de diciembre se realizo un informe  de seguimiento a hojas de vida de los funcionarios de EPA ESP., en el SIGEP</t>
  </si>
  <si>
    <t>Del 01 de octubre al 31 de diciembre se realizo  un informe  de seguimiento a  las actividades de inducción y reinducción.</t>
  </si>
  <si>
    <t xml:space="preserve">Actividades de implementación de MIPG en Empresas Públicas de Armenia ESP, de acuerdo con los lineamientos establecidos por el Departamento de la Función Pública, con el fin de dar cumplimiento al Decreto 1499 de 2017. </t>
  </si>
  <si>
    <t xml:space="preserve">30 Personas - Personal de Planta </t>
  </si>
  <si>
    <r>
      <t xml:space="preserve">Mediante </t>
    </r>
    <r>
      <rPr>
        <b/>
        <sz val="12"/>
        <rFont val="Arial"/>
        <family val="2"/>
      </rPr>
      <t>Contrato Clausulado Simplificado N° 377 de 2020</t>
    </r>
    <r>
      <rPr>
        <sz val="12"/>
        <rFont val="Arial"/>
        <family val="2"/>
      </rPr>
      <t xml:space="preserve"> se realizo formación dirigida a 30 funcionarios en respuesta ante un evento adverso (4horas) y gestión acciones correctivas (4horas) requisitos del sistema de gestión Integrado.</t>
    </r>
  </si>
  <si>
    <t>Debido a la emergencia sanitaria generada por el COVID-19, lo cual  genero que en nuestra Empresa se acogiera a las directrices del orden Nacional como lo han sido el confinamiento, aislamiento preventivo obligatorio y las demás que se han generado durante varios meses, lo cual obligo a la Entidad tomar la decisión del cierre total de la Dirección Comercial  y trabajar en alternancia o teletrabajo con los funcionarios que allí laboran. Por lo anteriormente expuesto La Dirección TIC decide reprogramar la Auditoria y las actividades de implementación de la fase II para el año 2021.</t>
  </si>
  <si>
    <t>Actividades realizadas último trimestre año 2020
- Capacitación sobre educación en seguridad vial (5)
- Revisiones tecnicomecanicas (6)
- Seguimiento desgastes de llantas a vehículos de aseo y corbones (2)
- Revisión general física, documentaria e inventarios en vehículos sede aseo
- Elaboración de folletos - campaña prevención de accidentes (2)
- Mantenimientos preventivos (59)
- Mantenimientos correctivos (123)
Redistribución de espacio zona operativa para vehículos sede corbones
Seguimiento a cronogramas de mantenimientos a vehículos en general.
Por falta de recursos económicos no se pudieron ejecutar las siguientes actividades:
Elaboración del manual PESV.
Pruebas de alcoholimetría a conductores.
Simulacro personal operativo condiciones meteorológicas.
Estudios, diseño y señalética en seguridad industrial y salud ocupacional sedes corbones, talleres aseo y PTAP</t>
  </si>
  <si>
    <r>
      <t>Se avance en el conocimiento y cumplimiento de requisitos del Sistema de Gestión de Seguridad y Salud en el Trabajo bajo la norma NTC ISO 45001:2018,  Todo el personal interno, contratistas, pasantes  de EPA ESP.
Actualización  documentos para la Implementación de la noma ISO 45001:2018,  capacitación auditores internos en  Requisitos del Sistema de Gestión de Seguridad y Salud en el Trabajo,</t>
    </r>
    <r>
      <rPr>
        <b/>
        <sz val="12"/>
        <rFont val="Arial"/>
        <family val="2"/>
      </rPr>
      <t xml:space="preserve"> Contrato Clausulado Simplificado No. 377 de 2020</t>
    </r>
  </si>
  <si>
    <r>
      <t xml:space="preserve">Socialización y capacitación norma  NTC ISO 45001:2018, política SG-SST, Roles y responsabilidades, liderazgo y compromiso de los jefes frente al SG-SST, toma de conciencia en temas de autocuidado con los trabajadores, capacitación auditores internos en  Riesgos y Oportunidades del Sistema de Gestión de Seguridad y Salud en el Trabajo </t>
    </r>
    <r>
      <rPr>
        <b/>
        <sz val="12"/>
        <rFont val="Arial"/>
        <family val="2"/>
      </rPr>
      <t>Contrato clausulado Simplificado No. 377 de 2020</t>
    </r>
  </si>
  <si>
    <r>
      <t xml:space="preserve">Auditoria interna del Sistema de Gestión de Seguridad y Salud en el Trabajo bajo la Norma NTC ISO 45001:2018 SG-SST en los procesos de:1) Direccionamiento Gerencial, 2) Dirección de Planeación Corporativa,3) Análisis y Mejora, 4) Gestión Captación y Tratamiento, 5) Laboratorio ensayos calidad de agua, 6) Gestión de Talento Humano, 7) Gestión Recursos, 8) Gestión Distribución Agua Potable, 9) Gestión Recolección y Transporte Aguas residuales, 10) Gestión Control Pérdidas, 11) Gestión Planeación Técnica, 12) Laboratorio de medidores, 13) Gestión Tratamiento Aguas residuales, 14) Planta de tratamiento Aguas residuales, 15) Gestión Aseo, 16) Dirección Jurídica, 17) Dirección Comunicaciones, </t>
    </r>
    <r>
      <rPr>
        <b/>
        <sz val="12"/>
        <rFont val="Arial"/>
        <family val="2"/>
      </rPr>
      <t>contrato con Clausulado simplificado No. 353 de 2020</t>
    </r>
  </si>
  <si>
    <t>Población estimada
300.000 Aprox.
Datos de Suscriptores  por servicio a Noviembre de 2020.
Acueducto: 110.160
Alcantarillado: 108.288
Aseo: 116.190</t>
  </si>
  <si>
    <t>Área de prestación de los servicios de Acueducto, Alcantarillado y Aseo- Municipio de Armenia</t>
  </si>
  <si>
    <r>
      <t xml:space="preserve">Cumplimiento del 100% de la actividades planificadas para el Sistema de Gestión Ambiental (SGA) vigencia 2020.
Total de actividades: 62.
Numero de actividades ejecutadas al 19 de octubre de 2020: 46.
Numero de actividades ejecutadas entre el 20 de octubre y el 31 de diciembre de 2020: 16.
Los recursos comprometidos corresponden a: 
</t>
    </r>
    <r>
      <rPr>
        <b/>
        <sz val="12"/>
        <rFont val="Arial"/>
        <family val="2"/>
      </rPr>
      <t>Contrato Clausulado Simplificado N° 353/2020.Objeto:</t>
    </r>
    <r>
      <rPr>
        <sz val="12"/>
        <rFont val="Arial"/>
        <family val="2"/>
      </rPr>
      <t xml:space="preserve"> Contratar el servicio de auditoria interna del Sistema de Gestión de Seguridad y Salud en el Trabajo bajo la norma 45001:2018 y del Sistema de Gestión Ambiental bajo la NTC ISO 14001:20015. </t>
    </r>
    <r>
      <rPr>
        <b/>
        <sz val="12"/>
        <rFont val="Arial"/>
        <family val="2"/>
      </rPr>
      <t xml:space="preserve">Valor Total del Contrato: $ 13.090.000. Valor del Contrato Correspondiente al SGA: $ 6.545.000. </t>
    </r>
    <r>
      <rPr>
        <sz val="12"/>
        <rFont val="Arial"/>
        <family val="2"/>
      </rPr>
      <t xml:space="preserve">
</t>
    </r>
    <r>
      <rPr>
        <b/>
        <sz val="12"/>
        <rFont val="Arial"/>
        <family val="2"/>
      </rPr>
      <t xml:space="preserve">Contrato Clausulado Simplificado N° 377/2020.Objeto: </t>
    </r>
    <r>
      <rPr>
        <sz val="12"/>
        <rFont val="Arial"/>
        <family val="2"/>
      </rPr>
      <t>Prestar los servicios requeridos para realizar formación dirigida a 30 funcionarios: Respuesta ante un evento adverso (4horas),</t>
    </r>
    <r>
      <rPr>
        <b/>
        <sz val="12"/>
        <rFont val="Arial"/>
        <family val="2"/>
      </rPr>
      <t xml:space="preserve"> </t>
    </r>
    <r>
      <rPr>
        <sz val="12"/>
        <rFont val="Arial"/>
        <family val="2"/>
      </rPr>
      <t xml:space="preserve">gestión acciones correctivas (4horas), requisitos del Sistema de Gestión de respuesta ambiental (8horas) riesgo y oportunidades del Sistema de Gestión Ambiental (8 horas) requisitos del sistema de gestión seguridad y salud en el trabajo (4horas) riesgos y oportunidades del sistema de gestión de seguridad y salud en el trabajo (8horas). </t>
    </r>
    <r>
      <rPr>
        <b/>
        <sz val="12"/>
        <rFont val="Arial"/>
        <family val="2"/>
      </rPr>
      <t xml:space="preserve">Valor Total del Contrato: $ 10.376.790,00
Valor del Contrato Correspondiente al SGA: $4.611.907. Valor pagado a la fecha: $ 10.376.790,00
</t>
    </r>
    <r>
      <rPr>
        <sz val="12"/>
        <rFont val="Arial"/>
        <family val="2"/>
      </rPr>
      <t xml:space="preserve">
INFORMACIÓN GENERAL DEL PRESUPUESTO DEL PROYECTO 
Presupuesto Inicial: 0
Adiciones:
Reducciones:
Créditos:$ 162.669.766
Contra créditos: 
</t>
    </r>
    <r>
      <rPr>
        <b/>
        <sz val="12"/>
        <rFont val="Arial"/>
        <family val="2"/>
      </rPr>
      <t xml:space="preserve">Presupuesto Definitivo: $ 162.669.766
Presupuesto Comprometido: $23.466.790,00
Presupuesto Obligado: $23.466.790,00 </t>
    </r>
    <r>
      <rPr>
        <sz val="12"/>
        <rFont val="Arial"/>
        <family val="2"/>
      </rPr>
      <t xml:space="preserve">
El valor crédito ($ 162.669.766) es producto de los traslados presupuestales realizados en el marco del proceso de armonización presupuestal, autorizado por la Junta Directiva de EPA ESP., mediante Acuerdo N° 013 de 2020.</t>
    </r>
  </si>
  <si>
    <t xml:space="preserve"> Área de Prestación del servicio de Acueducto - Municipio de Armenia</t>
  </si>
  <si>
    <t xml:space="preserve">Se realizó la auditoría los días 26 y 27 de noviembre, conforme a los requisitos contractuales establecidos, sin embargo debido a los riesgos biológicos por la pandemia covid 19 se realizó en forma remota, por lo cual no se pagaron los gastos asociados al desplazamiento del equipo auditor a las instalaciones de la Empresa, disminuyendo el valor de la prestación del servicio en la suma de $1.900.000. </t>
  </si>
  <si>
    <r>
      <t xml:space="preserve">Se confirmó la continuidad de la acreditación otorgada por el Organismo Nacional de Acreditación de Colombia, actualizando el alcance al cumplimiento de la norma NTC ISO IEC 17025 de 2017. Se recibió el certificado correspondiente. Considerando que la evaluación de acreditación se realizó en forma remota debido a los riesgos biológicos por la pandemia covid 19, no se pagaron los gastos asociados al desplazamiento del equipo de evaluadores a las instalaciones de la Empresa, disminuyendo el valor de la prestación del servicio en la suma de $1.634.569.
INFORMACIÓN GENERAL DEL PRESUPUESTO DEL PROYECTO 
Presupuesto Inicial: 0
Adiciones:
Reducciones:
Créditos: $ 1.526.593,00
Contra créditos: 
</t>
    </r>
    <r>
      <rPr>
        <b/>
        <sz val="12"/>
        <rFont val="Arial"/>
        <family val="2"/>
      </rPr>
      <t>Presupuesto Definitivo:  $ 1.526.593,00
Presupuesto Comprometido: $0,00
Presupuesto Obligado: $0,00</t>
    </r>
    <r>
      <rPr>
        <sz val="12"/>
        <rFont val="Arial"/>
        <family val="2"/>
      </rPr>
      <t xml:space="preserve">
El valor crédito ($ 1.526.593) es producto de los traslados presupuestales realizados en el marco del proceso de armonización presupuestal, autorizado por la Junta Directiva de EPA ESP., mediante Acuerdo N° 013 de 2020.</t>
    </r>
  </si>
  <si>
    <t xml:space="preserve">Prestación de servicios No. 323/2020 $12,000,000 experta microbióloga (Auditoria interna de la Norma ISO/IEC 17025:2017 en los ensayos: Detección de Coliformes Totales y Echerichia E coli por el método de sustrato enzimático definido 9223 SM)
Prestación de servicios No. 298/2020 $12,000,000 experta fisicoquímica (Auditoria de la Norma ISO/IEC 17025:2017 </t>
  </si>
  <si>
    <r>
      <t xml:space="preserve">Parámetros acreditados: alcalinidad, turbidez, pH y aluminio (Alcance inicial )+ampliación de cloro residual en instalaciones fijas y móviles:
*El Laboratorio de Ensayo de Calidad de Agua comprometido con el sostenimiento de la acreditación bajo la Norma NTC-ISO/IEC 17025 y en aras del cumplimiento establecido por el Organismo Nacional de Acreditación de Colombia (ONAC) en la circular De acuerdo externa de ONAC FR-5.4-02 Versión 01 donde establece que para los Laboratorio de Ensayo y/o Calibración deben demostrar su competencia frente a los requisitos de la Norma NTC-ISO/IEC 17025:2017 destaca las siguientes actividades para cumplimiento de la meta:
*Garantizar la contratación de 3 (Químicos) y 2 bacteriólogos y/o microbiólogos
*Garantizar la contratación de personal encargado de metrología en el Laboratorio de Ensayo de Calidad de Agua
*Garantizar la compra de insumos necesarios para el desarrollo de lo solicitado en el área de fisicoquímica de la lista de análisis para el año 2020, teniendo en cuenta lo establecido en el Documento CEA-4.1-02 criterios específicos de acreditación- trazabilidad metrológica
*Garantizar la contratación de ensayo de aptitud vigencia 2019-2020 con proveedor acreditado en la Norma 17043 para los análisis incluidos en el alcance de la Norma y los ensayos acreditar año 2020: Alcalinidad, Aluminio, Turbiedad, pH en instalaciones fijas y móviles, además, cloro residual en instalaciones fijas y móviles (Aumento del alcance)
*Garantizar la contratación de aseguramiento metrológico de todos los equipos e instrumentos que inciden directamente en el resultado obtenido en cumplimiento de lo planificado en el Documento Cronograma de actividades para el aseguramiento metrológico (Plan de inspección, calibración, calificación, verificación, pruebas de desempeño de equipos e instrumentos) y lo especificado en el Documento CEA-4.1-02 criterios específicos de acreditación- trazabilidad metrológica
*Garantizar la contratación de Auditoria de seguimiento de la Norma NTC-ISO/IEC 17025:2017 con un Organismo externo, para identificar hallazgos que permiten evidenciar las mejoras que el Laboratorio necesita con antelación a la Auditoria de ONAC año 2020 para otorgamiento de ampliación y migración a la Norma 17025 vigente 
*Garantizar la contratación para reposición de equipos yo elementos de los laboratorios de ensayo de calidad de Agua
*Garantizar la contratación para rehabilitación de los equipos y/o elementos de los Laboratorios.
* Ejecución del Documento Cronograma de actividades para el Aseguramiento Metrológico (Plan de inspección, calibración, calificación, verificación, pruebas de desempeño de equipos e instrumentos) LECA-PP-001, incluyendo la verificación, mantenimiento y calibración de los equipos que miden las *condiciones ambientales del Laboratorio de Ensayo de Calidad de Agua por proveedor competente
*Ajuste del Sistema Integrado de Gestión Documental del Laboratorio de Ensayo de Calidad de Agua año 2020 (67 documentos entre los cuales se integran de Procedimientos, formatos, instructivos)
*LECA desarrolla desde el mes de marzo del año 2020 la gestión para inicio de la primera etapa de Auditoria de migración, seguimiento + ampliación de la Norma NTC-ISO/IEC 17025:2017 con el trámite Tramite del formato FR-3.2.1-01 (Antes FR-3.2-01) Versión 19 (FORMULARIO DE SOLICITUD ACREDITACIÓN DE LABORATORIOS DE ENSAYO/MUESTREO y los anexos de la A-T para envió a ONAC
*Formalización y correcciones de la Solicitud de acreditación Laboratorio de Ensayos requerida en los anexos del formulario FR-3.2.1-01 enviada el 19 de junio/2020 con radicado ONAC 202030040083822 de ONAC del 24 de junio en la ciudad de Bogotá.
*(6.4.1 Revisión de la Documentación y los registros proporcionados por el OEC) etapa 1 llevada a cabo el 22 de septiembre en las instalaciones de ONAC por el Auditor líder.
*Evaluación in situ efectuada el 23, 24 y 25 de septiembre en las instalaciones del Laboratorio en la ciudad de Armenia Quindío (6.4.2 Etapa 2) de modo electrónico por experto técnico.
*(6.4.3 Respuesta del OEC ante las No Conformidades): Respuesta ante las No Conformidades detectadas (3) propuesta de correcciones y acciones correctivas remitidas al Auditor líder el 8 de octubre/2020, consideradas aceptables y eficaces.
*ENVIÓ AL AUDITOR LÍDER DE EVIDENCIAS ESPECÍFICAS Y SU IMPLEMENTACIÓN EFICAZ): Para el cumplimiento de este requisito el Laboratorio de acuerdo al Documento REGLAS DEL SERVICIO DE ACREDITACIÓN RAC-3.0-01 (Antes R-AC-01) Versión 08 registra 90 días comunes siguientes a la aprobación del plan de acción, para lo cual y de acuerdo a circular externa FR-5.4-02 Versión 01, donde se expresa el Plan de implementación de la versión 2017 de la norma ISO/IEC 17025 disponer de todos los tiempos establecidos para el proceso de evaluación y lograr tener decisión respecto a la actualización por parte del Comité de Acreditación ,dentro de los términos establecidos en la Circular No. 002 del 2018 remitir antes de los 90 días las evidencias que demuestren la eficacia del proceso frente a las tres No Conformidades detectadas asegurando que el Laboratorio obtenga respuesta del Comité de Acreditación validando  las No Conformidades detectadas y de esta manera demostrar la competencia y dar cumplimiento a lo previsto por ONAC.
INFORMACIÓN GENERAL DEL PRESUPUESTO DEL PROYECTO 
Presupuesto Inicial: 0
Adiciones:
Reducciones:
Créditos: $ 15.886.860,00
Contra créditos: 
</t>
    </r>
    <r>
      <rPr>
        <b/>
        <sz val="12"/>
        <rFont val="Arial"/>
        <family val="2"/>
      </rPr>
      <t>Presupuesto Definitivo:  $ 15.886.860,00
Presupuesto Comprometido: $604.822,00
Presupuesto Obligado:  $ $604.822,00</t>
    </r>
    <r>
      <rPr>
        <sz val="12"/>
        <rFont val="Arial"/>
        <family val="2"/>
      </rPr>
      <t xml:space="preserve">
El valor crédito ($ 15.886.860) es producto de los traslados presupuestales realizados en el marco del proceso de armonización presupuestal, autorizado por la Junta Directiva de EPA ESP., mediante Acuerdo N° 013 de 2020.</t>
    </r>
  </si>
  <si>
    <t>Población estimada
300.000 Aprox.
Datos de Suscriptores  por servicio a 31 de Diciembre de 2020.
Acueducto: 110.160
Alcantarillado: 
Aseo: 116.190</t>
  </si>
  <si>
    <t xml:space="preserve"> Área de Prestación de los servicio prestados por EPA ESP
Municipio de Armenia</t>
  </si>
  <si>
    <t>A través de la Dirección de Comunicaciones se adelantaron los procesos contractuales requeridos para dar cumplimiento a las actividades del Plan de Comunicaciones y se ejecutaron acciones orientadas al fortalecimiento de la imagen corporativa a través de la comunicación interna, externa y digital.
Durante el periodo reportado se dio continuidad a los contratos de prestación de servicios profesionales de apoyo a al gestión y el contrato de Prestación de servicios para la creación de campañas publicitarias, diseño y desarrollo de piezas publicitarias para campañas cívicas de extensión de publicidad de EPA ESP, suscritos antes el proceso de armonización de la Planeación Estratégica y presupuestal con el Plan de Desarrollo Municipal.
Adicional a lo anterior, se adelantaron los procesos precontractuales y contractuales logrando la suscripción y ejecución de los siguientes contratos: Clausulado Simplificado N° 367 y 403 y Compra N° 025 de 2020 los cuales aportaron al cumplimiento de las actividades establecidas en el Plan de Acción Estratégico Armonizado 2020.</t>
  </si>
  <si>
    <t xml:space="preserve">Durante el periodo reportado se dio continuidad a las acciones estratégicas de fortalecimiento de la imagen corporativa a través de comunicación interna, externa y digital. </t>
  </si>
  <si>
    <t>La Dirección de Comunicaciones hizo presencia institucional y comunico de manera oportuna los eventos institucionales e interinstitucionales donde se requerido la participación de EPA ESP., la Empresa de TODOS</t>
  </si>
  <si>
    <t xml:space="preserve"> Área de Prestación del servicio de Aseo prestado por EPA ESP
Municipio de Armenia</t>
  </si>
  <si>
    <r>
      <t xml:space="preserve">Se adelanto proceso contractual y se suscribió </t>
    </r>
    <r>
      <rPr>
        <b/>
        <sz val="12"/>
        <rFont val="Arial"/>
        <family val="2"/>
      </rPr>
      <t>Contrato de Compra N° 403 de 2020</t>
    </r>
    <r>
      <rPr>
        <sz val="12"/>
        <rFont val="Arial"/>
        <family val="2"/>
      </rPr>
      <t xml:space="preserve">.
</t>
    </r>
    <r>
      <rPr>
        <b/>
        <sz val="12"/>
        <rFont val="Arial"/>
        <family val="2"/>
      </rPr>
      <t xml:space="preserve">Objeto: </t>
    </r>
    <r>
      <rPr>
        <sz val="12"/>
        <rFont val="Arial"/>
        <family val="2"/>
      </rPr>
      <t xml:space="preserve">Compra de basureros en fibra de vidrio y avisos metálicos , parque que sean instalados en diferentes puntos de la ciudad de Armenia.
</t>
    </r>
    <r>
      <rPr>
        <b/>
        <sz val="12"/>
        <rFont val="Arial"/>
        <family val="2"/>
      </rPr>
      <t>Valor total del contrato</t>
    </r>
    <r>
      <rPr>
        <sz val="12"/>
        <rFont val="Arial"/>
        <family val="2"/>
      </rPr>
      <t xml:space="preserve">: $ 17.536.000,00. </t>
    </r>
    <r>
      <rPr>
        <b/>
        <sz val="12"/>
        <rFont val="Arial"/>
        <family val="2"/>
      </rPr>
      <t xml:space="preserve">Valor del contrato registrado al proyecto: </t>
    </r>
    <r>
      <rPr>
        <sz val="12"/>
        <rFont val="Arial"/>
        <family val="2"/>
      </rPr>
      <t xml:space="preserve">$ 8.736.000,00 . </t>
    </r>
    <r>
      <rPr>
        <b/>
        <sz val="12"/>
        <rFont val="Arial"/>
        <family val="2"/>
      </rPr>
      <t>Fecha de Inicio:</t>
    </r>
    <r>
      <rPr>
        <sz val="12"/>
        <rFont val="Arial"/>
        <family val="2"/>
      </rPr>
      <t xml:space="preserve"> 2020/12/17
</t>
    </r>
    <r>
      <rPr>
        <b/>
        <sz val="12"/>
        <rFont val="Arial"/>
        <family val="2"/>
      </rPr>
      <t>Fecha de Finalización:</t>
    </r>
    <r>
      <rPr>
        <sz val="12"/>
        <rFont val="Arial"/>
        <family val="2"/>
      </rPr>
      <t xml:space="preserve">2020/12/31. </t>
    </r>
    <r>
      <rPr>
        <b/>
        <sz val="12"/>
        <rFont val="Arial"/>
        <family val="2"/>
      </rPr>
      <t xml:space="preserve">Estado del contrato a 31 de diciembre de 2020: </t>
    </r>
    <r>
      <rPr>
        <sz val="12"/>
        <rFont val="Arial"/>
        <family val="2"/>
      </rPr>
      <t xml:space="preserve">Terminado.  Se logro la adquisición de 78 avisos.
</t>
    </r>
    <r>
      <rPr>
        <b/>
        <sz val="12"/>
        <rFont val="Arial"/>
        <family val="2"/>
      </rPr>
      <t xml:space="preserve">
INFORMACIÓN GENERAL DEL PRESUPUESTO DEL PROYECTO 
</t>
    </r>
    <r>
      <rPr>
        <sz val="12"/>
        <rFont val="Arial"/>
        <family val="2"/>
      </rPr>
      <t xml:space="preserve">Presupuesto Inicial: 0
Adiciones:
Reducciones:
Créditos: $ 148.000.000,00
Contra créditos:
</t>
    </r>
    <r>
      <rPr>
        <b/>
        <sz val="12"/>
        <rFont val="Arial"/>
        <family val="2"/>
      </rPr>
      <t>Presupuesto Definitivo:    $ 148.200.000,00
Presupuesto Comprometido: $ 124.804.240
Presupuesto Obligado:  $ 124.804.240</t>
    </r>
    <r>
      <rPr>
        <sz val="12"/>
        <rFont val="Arial"/>
        <family val="2"/>
      </rPr>
      <t xml:space="preserve">
El valor crédito ($ 148.000.000) es producto de los traslados presupuestales ($ 137.500.000) realizados en el marco del proceso de armonización presupuestal, autorizado por la Junta Directiva de EPA ESP., mediante Acuerdo N° 013 de 2020 y el traslado presupuestal ($10.500.000) realizados a través del Acuerdo de Junta Directiva N°019 de 2020. 
Nota 3. La información contractual al detalle puede ser consultada a través de la pagina del http://siaobs</t>
    </r>
  </si>
  <si>
    <t>Población Estimada
90.494 Personas</t>
  </si>
  <si>
    <t xml:space="preserve">Durante el periodo reportado se realizaron actividades por parte de la oficina de Gestión Social y Participación Comunitaria en el marco de las tres (3)  Líneas de Acción:
1. Gestión Social Integral 
- Programa social:   EPARSE (Responsabilidad Social Empresarial)
Acciones: 
- Recuperando y Creando
- Ludo EPA
- EPA PA cuidarse
- Vida al Parque
- Banco de Sueños
2. Fortalecimiento de la Participación Ciudadana 
- Programa social:   SEPARTE  
Acciones: 
- Seminario Cultura Ciudadana y Derechos Humanos
- Conversatorios Comunales
- Talleres de Consumo Responsable
- Acompañamiento Institucionales
3. PROMOCION DE LOS SERVICIOS PUBLICOS DOMICILIARIOS
- Programa social:   EPA PA TODOS    
Acciones: 
- Recuperando Ando
- Limpieza de Quebrada
- Embellecimiento de Puntos Críticos
- Conoce nuestro proceso
INFORMACIÓN GENERAL DEL PRESUPUESTO DEL PROYECTO 
Presupuesto Inicial: 0
Adiciones:
Reducciones:
Créditos: $ 50.000.000,00
Contra créditos: 
Presupuesto Definitivo: $ 50.000.000,00
Presupuesto Comprometido: 
Presupuesto Obligado:  
Nota 1. El valor crédito ($ 50.000.000) es producto de los traslados presupuestales  realizados en el marco del proceso de armonización presupuestal, autorizado por la Junta Directiva de EPA ESP., mediante Acuerdo N° 013 de 2020. </t>
  </si>
  <si>
    <r>
      <t xml:space="preserve">1- Actividades de mantenimiento a diferentes sedes mediante contratos:      
Contrato No. 028 de 2020 Mantenimiento a equipos de aire acondicionado.
Contrato con Clausulado Simplificado No. 257/2020 "Suministro e instalación de materiales para la infraestructura eléctrica". 
Contrato No.084 para la fumigación y desinfección de las sedes y los lotes de propiedad de EPA ESP.                                                                                                                                    
Contrato No.401/2020 suministro e instalación de persianas en sedes de la EPA ESP.  
2- Contratos suscritos con recursos de inversión durante el periodo rendido: 
- Contrato de Obra N° 014 de 2020.  Objeto: Construcción de cerramientos de los lotes 5D5 y 56 en la vereda San Juan en límites con el municipio de Circasia. Lote donde se encuentra la Planta de Tratamiento de Agua Potable PTAP y un cerramiento interno para la seguridad de la Planta Generadora de Energía de propiedad de Empresas Públicas de Armenia ESP. Fecha de Inicio: 2020/12/01 -Fecha de Finalización Ampliada: 2021/01/31. Valor del Contrato: $288.042.201,39
- Contrato Clausulado Simplificado N° 402 de 2020. Objeto: Compra de quince lockers de 9 módulos, para funcionarios de Subgencia de Aseo. Fecha de Inicio: 2020/12/17 - Fecha de Finalización: 2020/12/31. Valor del contrato: $22.125.000,00
3- Continuidad y culminación del Contrato de compraventa N°005 de 2020. Objeto: Compra de cuatro 4 archivadores, compra e instalación de ciento veintiún, estanterías metálicas para la preservación y conservación de los documentos para las diferentes dependencias de Empresas Públicas de Armenia ESP. Fecha de Inicio: 2020/10/19 - Fecha de Finalización: 2020/11/17. Valor del contrato: $71.615.985,00 (Registrado en el rubro 10937020201)
4- Terminación del Contrato de Consultoría No. 007 de 2019, cuyo objeto es "Elaboración de estudios y diseños técnicos para el proyecto de Laboratorios de Calidad de Agua y Banco de Medidores de Agua para las Empresas Públicas de Armenia. Fecha de finalización ampliada 2020/11/23. 
5- Se adelantaron los tramites administrativos (asuntos ante Junta Directiva) - técnicos para avanzar en las siguientes actividades: 
- Estudios y diseños para la nueva base de aseo de EPA, y remodelación de la sede actual, municipio de Armenia (Con  Vigencias Futuras con afectación presupuestal).
- Estudios y diseños para las obras de mitigación de riesgo por inestabilidad, del talud posterior de la sede de aseo, municipio de Armenia. 
6- Se realizaron las actividades de mejoramiento locativo en sede corbones,  (Subgerencia Técnica, Planeación Técnica, GTAR, ) tales como: Pintura general, arreglo de cubiertas , mejoras en su infraestructura como el mejoramiento del parqueadero de motos en su totalidad, mejoramiento en la imagen corporativa, mejoramiento en la parte eléctrica de la sede, (Instalación de lámpara en la cocineta, baños, kiosko, cuarto de válvulas de presión, cuarto de herramientas, control perdidas, subgerencia de aguas) instalación de la estructura para los dos compresores. 
Otras actividades realizadas que contribuyen al cumplimiento de la meta:                                                                                                                                                                                                                                                                                                                                                                                                                                                                                                                                                                                                                                                                                                                          
* Reparaciones eléctricas  para la instalación de duchas eléctricas y suministro de luminarias y reposición de  instalación eléctrica  del Taller  para la Base operativa de Aseo, luminarias en las oficinas de la línea de emergencias 116 y del patio de la Sede Tanque Corbones y  el Laboratorio Instrumental de LECA.                                                                                                                                                                                                                     
* Mantenimiento a instalaciones hidráulicas y sanitarias en la Dirección Comercial, CAM baños del quinto y sexto  piso, PTAR, Sede Corbones y la Base Operativa de Aseo.
* Pintura sala de juntas, instalación pantalla oficina de las TICS, instalación de persianas en diferentes sedes de la EPA (Financiamiento, Planeación Corporativa, Gestión de Recursos).   
</t>
    </r>
    <r>
      <rPr>
        <b/>
        <sz val="12"/>
        <rFont val="Arial"/>
        <family val="2"/>
      </rPr>
      <t xml:space="preserve">INFORMACIÓN GENERAL DEL PRESUPUESTO DEL PROYECTO </t>
    </r>
    <r>
      <rPr>
        <sz val="12"/>
        <rFont val="Arial"/>
        <family val="2"/>
      </rPr>
      <t xml:space="preserve">
</t>
    </r>
    <r>
      <rPr>
        <b/>
        <sz val="12"/>
        <rFont val="Arial"/>
        <family val="2"/>
      </rPr>
      <t>Presupuesto Inicial: 0</t>
    </r>
    <r>
      <rPr>
        <sz val="12"/>
        <rFont val="Arial"/>
        <family val="2"/>
      </rPr>
      <t xml:space="preserve">
Adiciones:
Reducciones:
Créditos: $ 610.731.444,00
Contra créditos: 
</t>
    </r>
    <r>
      <rPr>
        <b/>
        <sz val="12"/>
        <rFont val="Arial"/>
        <family val="2"/>
      </rPr>
      <t xml:space="preserve">Presupuesto Definitivo:   $ 610.731.444,00
Presupuesto Comprometido: $ 310.167.210,00
Presupuesto Obligado:  $ 137.341.880,56
</t>
    </r>
    <r>
      <rPr>
        <sz val="12"/>
        <rFont val="Arial"/>
        <family val="2"/>
      </rPr>
      <t xml:space="preserve">
Nota 1. El valor crédito registra las modificaciones presupuestales realizadas en el marco del proceso de armonización presupuestal, autorizado por la Junta Directiva de EPA ESP., mediante Acuerdo N° 013 de 2020.
Nota 2. La información contractual al detalle puede ser consultada a través de la pagina del http://siaobserva.auditoria.gov.co/                                                                                                                                                                               
</t>
    </r>
  </si>
  <si>
    <r>
      <t xml:space="preserve">1- Se dio Continuidad y terminación a los siguientes procesos:
- </t>
    </r>
    <r>
      <rPr>
        <b/>
        <sz val="12"/>
        <rFont val="Arial"/>
        <family val="2"/>
      </rPr>
      <t>Contrato de compra N° 006 de 2020. Objeto:</t>
    </r>
    <r>
      <rPr>
        <sz val="12"/>
        <rFont val="Arial"/>
        <family val="2"/>
      </rPr>
      <t xml:space="preserve"> Compra de equipos de computo y periféricos para la actualización de la plataforma tecnológica de EPA ESP. </t>
    </r>
    <r>
      <rPr>
        <b/>
        <sz val="12"/>
        <rFont val="Arial"/>
        <family val="2"/>
      </rPr>
      <t>Fecha de Inicio:</t>
    </r>
    <r>
      <rPr>
        <sz val="12"/>
        <rFont val="Arial"/>
        <family val="2"/>
      </rPr>
      <t xml:space="preserve"> 2020/11/03 - </t>
    </r>
    <r>
      <rPr>
        <b/>
        <sz val="12"/>
        <rFont val="Arial"/>
        <family val="2"/>
      </rPr>
      <t>Fecha de Finalización:</t>
    </r>
    <r>
      <rPr>
        <sz val="12"/>
        <rFont val="Arial"/>
        <family val="2"/>
      </rPr>
      <t xml:space="preserve"> 2020/12/31. </t>
    </r>
    <r>
      <rPr>
        <b/>
        <sz val="12"/>
        <rFont val="Arial"/>
        <family val="2"/>
      </rPr>
      <t xml:space="preserve">Valor: </t>
    </r>
    <r>
      <rPr>
        <sz val="12"/>
        <rFont val="Arial"/>
        <family val="2"/>
      </rPr>
      <t xml:space="preserve">$ 496.425.000,00 (Registrado en el rubro : 10937030104 Plan de Acción sin Armonizar).
</t>
    </r>
    <r>
      <rPr>
        <b/>
        <sz val="12"/>
        <rFont val="Arial"/>
        <family val="2"/>
      </rPr>
      <t>- Contrato de Prestación Servicios N° 024 de 2020. Objeto:</t>
    </r>
    <r>
      <rPr>
        <sz val="12"/>
        <rFont val="Arial"/>
        <family val="2"/>
      </rPr>
      <t xml:space="preserve"> Desarrollo de un sistema de información web para la gestión de solicitudes en la Dirección TIC y el desarrollo de un sistema de información we de un tablero de control y seguimiento a los proceso precontractuales para la Dirección Jurídica y Secretaría General. </t>
    </r>
    <r>
      <rPr>
        <b/>
        <sz val="12"/>
        <rFont val="Arial"/>
        <family val="2"/>
      </rPr>
      <t xml:space="preserve">Fecha de Inicio: </t>
    </r>
    <r>
      <rPr>
        <sz val="12"/>
        <rFont val="Arial"/>
        <family val="2"/>
      </rPr>
      <t xml:space="preserve">2020/11/03  - </t>
    </r>
    <r>
      <rPr>
        <b/>
        <sz val="12"/>
        <rFont val="Arial"/>
        <family val="2"/>
      </rPr>
      <t>Fecha de Finalización:</t>
    </r>
    <r>
      <rPr>
        <sz val="12"/>
        <rFont val="Arial"/>
        <family val="2"/>
      </rPr>
      <t xml:space="preserve"> 2020/12/31. </t>
    </r>
    <r>
      <rPr>
        <b/>
        <sz val="12"/>
        <rFont val="Arial"/>
        <family val="2"/>
      </rPr>
      <t>Valor:</t>
    </r>
    <r>
      <rPr>
        <sz val="12"/>
        <rFont val="Arial"/>
        <family val="2"/>
      </rPr>
      <t xml:space="preserve"> $ 112.217.000,00  (Registrado en el rubro : 10937030104 Plan de Acción sin Armonizar)
</t>
    </r>
    <r>
      <rPr>
        <b/>
        <sz val="12"/>
        <rFont val="Arial"/>
        <family val="2"/>
      </rPr>
      <t>- Contrato Clausulado Simplificado N° 297 de 2020 (Compraventa).</t>
    </r>
    <r>
      <rPr>
        <sz val="12"/>
        <rFont val="Arial"/>
        <family val="2"/>
      </rPr>
      <t xml:space="preserve"> </t>
    </r>
    <r>
      <rPr>
        <b/>
        <sz val="12"/>
        <rFont val="Arial"/>
        <family val="2"/>
      </rPr>
      <t>Objeto:</t>
    </r>
    <r>
      <rPr>
        <sz val="12"/>
        <rFont val="Arial"/>
        <family val="2"/>
      </rPr>
      <t xml:space="preserve"> Renovación de la licencia Firewall PA-820 de EPA ESP. </t>
    </r>
    <r>
      <rPr>
        <b/>
        <sz val="12"/>
        <rFont val="Arial"/>
        <family val="2"/>
      </rPr>
      <t>Valor</t>
    </r>
    <r>
      <rPr>
        <sz val="12"/>
        <rFont val="Arial"/>
        <family val="2"/>
      </rPr>
      <t xml:space="preserve">: $30.892.400. (Registrado en el rubro : 10937030104 Plan de Acción sin Armonizar). 
</t>
    </r>
    <r>
      <rPr>
        <b/>
        <sz val="12"/>
        <rFont val="Arial"/>
        <family val="2"/>
      </rPr>
      <t xml:space="preserve">
- Contrato de Prestación Servicios N° 284 de 2020. Objeto: </t>
    </r>
    <r>
      <rPr>
        <sz val="12"/>
        <rFont val="Arial"/>
        <family val="2"/>
      </rPr>
      <t xml:space="preserve">Adquisición de una pantalla interactiva Touchscreen de 86", panel Led 4K y periféricos para la actualización de la plataforma tecnológica de la sala de juntas de EPA ESP. </t>
    </r>
    <r>
      <rPr>
        <b/>
        <sz val="12"/>
        <rFont val="Arial"/>
        <family val="2"/>
      </rPr>
      <t>Fecha de Inicio:</t>
    </r>
    <r>
      <rPr>
        <sz val="12"/>
        <rFont val="Arial"/>
        <family val="2"/>
      </rPr>
      <t xml:space="preserve"> 2020/10/01 - </t>
    </r>
    <r>
      <rPr>
        <b/>
        <sz val="12"/>
        <rFont val="Arial"/>
        <family val="2"/>
      </rPr>
      <t>Fecha de Finalización:</t>
    </r>
    <r>
      <rPr>
        <sz val="12"/>
        <rFont val="Arial"/>
        <family val="2"/>
      </rPr>
      <t xml:space="preserve"> 2020/10/30. </t>
    </r>
    <r>
      <rPr>
        <b/>
        <sz val="12"/>
        <rFont val="Arial"/>
        <family val="2"/>
      </rPr>
      <t>Valor:</t>
    </r>
    <r>
      <rPr>
        <sz val="12"/>
        <rFont val="Arial"/>
        <family val="2"/>
      </rPr>
      <t xml:space="preserve"> $24.562.579,00  (Registrado en el rubro : 10937030104 Plan de Acción sin Armonizar)
2- Durante el periodo reportado se adelanto el proceso contractual y suscribieron los siguientes contratos:
- </t>
    </r>
    <r>
      <rPr>
        <b/>
        <sz val="12"/>
        <rFont val="Arial"/>
        <family val="2"/>
      </rPr>
      <t xml:space="preserve">Contrato Clausulado Simplificado N° 405 de 2020. Objeto: </t>
    </r>
    <r>
      <rPr>
        <sz val="12"/>
        <rFont val="Arial"/>
        <family val="2"/>
      </rPr>
      <t xml:space="preserve">Prestar los servicios requeridos para la renovación ante LACNIC de la suscripción del POLL de direccionamiento IPV6 para el direccionamiento de la red de las Empresas Públicas de Armenia ESP. </t>
    </r>
    <r>
      <rPr>
        <b/>
        <sz val="12"/>
        <rFont val="Arial"/>
        <family val="2"/>
      </rPr>
      <t xml:space="preserve">Fecha de Inicio: </t>
    </r>
    <r>
      <rPr>
        <sz val="12"/>
        <rFont val="Arial"/>
        <family val="2"/>
      </rPr>
      <t xml:space="preserve">2020/12/24 - </t>
    </r>
    <r>
      <rPr>
        <b/>
        <sz val="12"/>
        <rFont val="Arial"/>
        <family val="2"/>
      </rPr>
      <t>Fecha de Finalización:</t>
    </r>
    <r>
      <rPr>
        <sz val="12"/>
        <rFont val="Arial"/>
        <family val="2"/>
      </rPr>
      <t xml:space="preserve">2020/12/28. </t>
    </r>
    <r>
      <rPr>
        <b/>
        <sz val="12"/>
        <rFont val="Arial"/>
        <family val="2"/>
      </rPr>
      <t xml:space="preserve">Valor: </t>
    </r>
    <r>
      <rPr>
        <sz val="12"/>
        <rFont val="Arial"/>
        <family val="2"/>
      </rPr>
      <t>$3.398.640,00</t>
    </r>
    <r>
      <rPr>
        <b/>
        <sz val="12"/>
        <rFont val="Arial"/>
        <family val="2"/>
      </rPr>
      <t xml:space="preserve"> </t>
    </r>
    <r>
      <rPr>
        <sz val="12"/>
        <rFont val="Arial"/>
        <family val="2"/>
      </rPr>
      <t xml:space="preserve">(Registrado en el rubro : 10946050101 Plan de Acción Armonizado)
-  </t>
    </r>
    <r>
      <rPr>
        <b/>
        <sz val="12"/>
        <rFont val="Arial"/>
        <family val="2"/>
      </rPr>
      <t>Contrato Clausulado Simplificado 406 de 2020. Objeto</t>
    </r>
    <r>
      <rPr>
        <sz val="12"/>
        <rFont val="Arial"/>
        <family val="2"/>
      </rPr>
      <t xml:space="preserve">: Compra de una licencia de suit de Adobe Creative para Dirección de Comunicaciones de Empresas Públicas de Armenia ESP. </t>
    </r>
    <r>
      <rPr>
        <b/>
        <sz val="12"/>
        <rFont val="Arial"/>
        <family val="2"/>
      </rPr>
      <t>Fecha de Inicio:</t>
    </r>
    <r>
      <rPr>
        <sz val="12"/>
        <rFont val="Arial"/>
        <family val="2"/>
      </rPr>
      <t xml:space="preserve"> 2020/12/28 - </t>
    </r>
    <r>
      <rPr>
        <b/>
        <sz val="12"/>
        <rFont val="Arial"/>
        <family val="2"/>
      </rPr>
      <t>Fecha de Finalización:</t>
    </r>
    <r>
      <rPr>
        <sz val="12"/>
        <rFont val="Arial"/>
        <family val="2"/>
      </rPr>
      <t xml:space="preserve"> 2020/12/31. </t>
    </r>
    <r>
      <rPr>
        <b/>
        <sz val="12"/>
        <rFont val="Arial"/>
        <family val="2"/>
      </rPr>
      <t xml:space="preserve">Valor: </t>
    </r>
    <r>
      <rPr>
        <sz val="12"/>
        <rFont val="Arial"/>
        <family val="2"/>
      </rPr>
      <t xml:space="preserve">$3.920.800,00 (Registrado en el rubro : 10946050101 Plan de Acción Armonizado)
</t>
    </r>
    <r>
      <rPr>
        <b/>
        <sz val="12"/>
        <rFont val="Arial"/>
        <family val="2"/>
      </rPr>
      <t xml:space="preserve">INFORMACIÓN GENERAL DEL PRESUPUESTO DEL PROYECTO </t>
    </r>
    <r>
      <rPr>
        <sz val="12"/>
        <rFont val="Arial"/>
        <family val="2"/>
      </rPr>
      <t xml:space="preserve">
Presupuesto Inicial: 0
Adiciones:
Reducciones:
Créditos: $ 340.270.739,00
Contra créditos: $ 71.400.000,00
</t>
    </r>
    <r>
      <rPr>
        <b/>
        <sz val="12"/>
        <rFont val="Arial"/>
        <family val="2"/>
      </rPr>
      <t>Presupuesto Definitivo:   $ 268.870.39,00
Presupuesto Comprometido: $7.319.440,00
Presupuesto Obligado:  $7.319.440,00</t>
    </r>
    <r>
      <rPr>
        <sz val="12"/>
        <rFont val="Arial"/>
        <family val="2"/>
      </rPr>
      <t xml:space="preserve">
El valor crédito ($ 268.370.739) es producto de los traslados presupuestales  realizados en el marco del proceso de armonización presupuestal, autorizado por la Junta Directiva de EPA ESP., mediante Acuerdo N° 013 de 2020. 
Durante el mes de diciembre de 2020, mediante Acuerdo de Junta Directiva N° 019, se realizo traslado entre el centro de costos del proyecto por valor de $ 71.400.000.
La información contractual al detalle puede ser consultada a través de la pagina del http://siaobserva.auditoria.gov.co/</t>
    </r>
  </si>
  <si>
    <t>A través de la oficina de presupuesto se realiza el seguimiento al Contrato celebrado por EPA ESP con Frigocafé SA para la operación de la Central de Beneficio de Carnes.</t>
  </si>
  <si>
    <t xml:space="preserve">A través de la Dirección Jurídica, se realizan los  informes de seguimiento y control a la participación de EPA ESP en la empresa ENREVSA SA, operadora de la  PCH El Bosque y Sociedad AQUASEO SA ESP (Tramites Judiciales).
Meta de mantenimiento. </t>
  </si>
  <si>
    <r>
      <t xml:space="preserve">Durante el periodo  reportado se logro la terminación y liquidación del </t>
    </r>
    <r>
      <rPr>
        <b/>
        <sz val="12"/>
        <rFont val="Arial"/>
        <family val="2"/>
      </rPr>
      <t xml:space="preserve">Contrato de Consultoría N° 006 de 2019.  </t>
    </r>
    <r>
      <rPr>
        <sz val="12"/>
        <rFont val="Arial"/>
        <family val="2"/>
      </rPr>
      <t>A partir de este insumo se adelantaran las acciones de análisis de viabilidad de una nueva unidad  de negocios relacionada con la actividad de aprovechamiento.
Esta actividad de gestión se reprograma para la vigencia 2021.</t>
    </r>
  </si>
  <si>
    <t>JORGE IVAN RENGIFO RODRÍGUEZ</t>
  </si>
  <si>
    <t>GERENTE</t>
  </si>
  <si>
    <t>____________________________________________________________
Centro Administrativo Municipal CAM, piso 3 Tel – (6) 741 71 00 Ext. 804, 805</t>
  </si>
  <si>
    <r>
      <rPr>
        <b/>
        <sz val="12"/>
        <rFont val="Arial"/>
        <family val="2"/>
      </rPr>
      <t xml:space="preserve">INFORMACIÓN GENERAL DEL PRESUPUESTO DEL PROYECTO </t>
    </r>
    <r>
      <rPr>
        <sz val="12"/>
        <rFont val="Arial"/>
        <family val="2"/>
      </rPr>
      <t xml:space="preserve">
Presupuesto Inicial: 0
Adiciones:
Reducciones:
Créditos: $ 590.499.287,05
Contra créditos: $ 265.000.000,00
</t>
    </r>
    <r>
      <rPr>
        <b/>
        <sz val="12"/>
        <rFont val="Arial"/>
        <family val="2"/>
      </rPr>
      <t>Presupuesto Definitivo:   $ 325.499.287,05
Presupuesto Comprometido: $ 66.916.357,00
Presupuesto Obligado: $ 66.916.357,00</t>
    </r>
    <r>
      <rPr>
        <sz val="12"/>
        <rFont val="Arial"/>
        <family val="2"/>
      </rPr>
      <t xml:space="preserve">
El valor crédito ($ 590.499.287.05) es producto de los traslados presupuestales realizados en el marco del proceso de armonización presupuestal, autorizado por la Junta Directiva de EPA ESP., mediante Acuerdo N° 013 de 2020.
El valor contracredito ($ 265.000.000) es producto de los traslados presupuestales realizados mediante Acuerdo N° 019 de 2020.</t>
    </r>
  </si>
  <si>
    <r>
      <t xml:space="preserve">Durante el periodo reportado (octubre- diciembre) se realizaron 68 visitas de verificación por egofonía, y se dio cumplimiento al 100 %,
INFORMACIÓN GENERAL DEL PRESUPUESTO DEL PROYECTO 
Presupuesto Inicial: 0
Adiciones:
Reducciones:
Créditos: $ 211.696.000,00
Contra créditos: 
</t>
    </r>
    <r>
      <rPr>
        <b/>
        <sz val="12"/>
        <rFont val="Arial"/>
        <family val="2"/>
      </rPr>
      <t>Presupuesto Definitivo:   $ 211.696.000,00
Presupuesto Comprometido: $ 52.861.058,33
Presupuesto Obligado:  $ 52.849.058,33</t>
    </r>
    <r>
      <rPr>
        <sz val="12"/>
        <rFont val="Arial"/>
        <family val="2"/>
      </rPr>
      <t xml:space="preserve">
El valor crédito ($ 211.696.000) es producto de los traslados presupuestales realizados en el marco del proceso de armonización presupuestal, autorizado por la Junta Directiva de EPA ESP., mediante Acuerdo N° 013 de 2020.</t>
    </r>
  </si>
  <si>
    <r>
      <t xml:space="preserve">Una vez se realicen los monitoreos correspondientes a la vigencia 2020, se procederá a realizar el informe anual.
</t>
    </r>
    <r>
      <rPr>
        <b/>
        <sz val="12"/>
        <rFont val="Arial"/>
        <family val="2"/>
      </rPr>
      <t xml:space="preserve">INFORMACIÓN GENERAL DEL PRESUPUESTO DEL PROYECTO </t>
    </r>
    <r>
      <rPr>
        <sz val="12"/>
        <rFont val="Arial"/>
        <family val="2"/>
      </rPr>
      <t xml:space="preserve">
Presupuesto Inicial: 0
Adiciones:
Reducciones:
Créditos: $ 280.000.000,00
Contra créditos: 
</t>
    </r>
    <r>
      <rPr>
        <b/>
        <sz val="12"/>
        <rFont val="Arial"/>
        <family val="2"/>
      </rPr>
      <t>Presupuesto Definitivo:    $ 280.000.000,00
Presupuesto Comprometido: $ 278.903.822,00
Presupuesto Obligado: $55.780.764,40</t>
    </r>
    <r>
      <rPr>
        <sz val="12"/>
        <rFont val="Arial"/>
        <family val="2"/>
      </rPr>
      <t xml:space="preserve">
El valor crédito ($ 280.000.000) es producto de los traslados presupuestales realizados en el marco del proceso de armonización presupuestal, autorizado por la Junta Directiva de EPA ESP., mediante Acuerdo N° 013 de 2020.</t>
    </r>
  </si>
  <si>
    <r>
      <rPr>
        <b/>
        <sz val="12"/>
        <rFont val="Arial"/>
        <family val="2"/>
      </rPr>
      <t>2-</t>
    </r>
    <r>
      <rPr>
        <sz val="12"/>
        <rFont val="Arial"/>
        <family val="2"/>
      </rPr>
      <t xml:space="preserve"> Se dio continuidad a las actividades del </t>
    </r>
    <r>
      <rPr>
        <b/>
        <sz val="12"/>
        <rFont val="Arial"/>
        <family val="2"/>
      </rPr>
      <t>Contrato de Prestación de Servicio N° 019 de 2020</t>
    </r>
    <r>
      <rPr>
        <sz val="12"/>
        <rFont val="Arial"/>
        <family val="2"/>
      </rPr>
      <t xml:space="preserve">, cuyo objeto es "Contrato de prestación de servicios para la caracterización fisicoquímica y microbiológica de muestras de agua cruda de la parte alta que la cuenca del Rio Quindío y muestra de agua potable en la red de distribución de Empresas Públicas de Armenia ESP"., el cual inicio 03/08/2020 y culmino el 21/12/2020. Por lo tanto, los productos de este contrato aportaron al cumplimiento de la meta propuesta para el periodo reportado.
</t>
    </r>
    <r>
      <rPr>
        <b/>
        <sz val="12"/>
        <rFont val="Arial"/>
        <family val="2"/>
      </rPr>
      <t xml:space="preserve">Estado del contrato a 31 de diciembre de 2020: </t>
    </r>
    <r>
      <rPr>
        <sz val="12"/>
        <rFont val="Arial"/>
        <family val="2"/>
      </rPr>
      <t xml:space="preserve">Terminado
</t>
    </r>
    <r>
      <rPr>
        <b/>
        <sz val="12"/>
        <rFont val="Arial"/>
        <family val="2"/>
      </rPr>
      <t>Nota.</t>
    </r>
    <r>
      <rPr>
        <sz val="12"/>
        <rFont val="Arial"/>
        <family val="2"/>
      </rPr>
      <t xml:space="preserve"> Contrato registrado (CRP) en dos (2) proyectos de inversión antes de la armonización presupuestal con el Plan de Desarrollo Municipal, cuya ejecución se realiza durante el periodo de reporte del presente informe como se evidencia a continuación:
La información contractual al detalle puede ser consultada a través de la pagina del http://siaobserva.auditoria.gov.co/</t>
    </r>
  </si>
  <si>
    <r>
      <t xml:space="preserve">2. Ejecución de la </t>
    </r>
    <r>
      <rPr>
        <b/>
        <sz val="12"/>
        <rFont val="Arial"/>
        <family val="2"/>
      </rPr>
      <t>Obra N° 009 del 19 de octubre de 2020</t>
    </r>
    <r>
      <rPr>
        <sz val="12"/>
        <rFont val="Arial"/>
        <family val="2"/>
      </rPr>
      <t xml:space="preserve">
</t>
    </r>
    <r>
      <rPr>
        <b/>
        <sz val="12"/>
        <rFont val="Arial"/>
        <family val="2"/>
      </rPr>
      <t xml:space="preserve">Objeto: </t>
    </r>
    <r>
      <rPr>
        <sz val="12"/>
        <rFont val="Arial"/>
        <family val="2"/>
      </rPr>
      <t xml:space="preserve"> Reposición parcial de red de distribución barrio Coinca.
</t>
    </r>
    <r>
      <rPr>
        <b/>
        <sz val="12"/>
        <rFont val="Arial"/>
        <family val="2"/>
      </rPr>
      <t>Fecha de Inicio:</t>
    </r>
    <r>
      <rPr>
        <sz val="12"/>
        <rFont val="Arial"/>
        <family val="2"/>
      </rPr>
      <t xml:space="preserve"> 09/11/2020
</t>
    </r>
    <r>
      <rPr>
        <b/>
        <sz val="12"/>
        <rFont val="Arial"/>
        <family val="2"/>
      </rPr>
      <t xml:space="preserve">Valor: </t>
    </r>
    <r>
      <rPr>
        <sz val="12"/>
        <rFont val="Arial"/>
        <family val="2"/>
      </rPr>
      <t xml:space="preserve">$ 444.500.000,21 (Registrado presupuestalmente en el rubro: 10940020301 sin armonización)
</t>
    </r>
    <r>
      <rPr>
        <b/>
        <sz val="12"/>
        <rFont val="Arial"/>
        <family val="2"/>
      </rPr>
      <t xml:space="preserve">Anticipo: </t>
    </r>
    <r>
      <rPr>
        <sz val="12"/>
        <rFont val="Arial"/>
        <family val="2"/>
      </rPr>
      <t xml:space="preserve">$111.125.000,05 (Amortizado en cada acta)
</t>
    </r>
    <r>
      <rPr>
        <b/>
        <sz val="12"/>
        <rFont val="Arial"/>
        <family val="2"/>
      </rPr>
      <t>Valor Acta 1:</t>
    </r>
    <r>
      <rPr>
        <sz val="12"/>
        <rFont val="Arial"/>
        <family val="2"/>
      </rPr>
      <t xml:space="preserve"> $305.161.800,20
</t>
    </r>
    <r>
      <rPr>
        <b/>
        <sz val="12"/>
        <rFont val="Arial"/>
        <family val="2"/>
      </rPr>
      <t xml:space="preserve">Valor Acta 2: </t>
    </r>
    <r>
      <rPr>
        <sz val="12"/>
        <rFont val="Arial"/>
        <family val="2"/>
      </rPr>
      <t xml:space="preserve">$88.954.997
</t>
    </r>
    <r>
      <rPr>
        <b/>
        <sz val="12"/>
        <rFont val="Arial"/>
        <family val="2"/>
      </rPr>
      <t xml:space="preserve">Valor Pagado a 31 de diciembre de 2020: </t>
    </r>
    <r>
      <rPr>
        <sz val="12"/>
        <rFont val="Arial"/>
        <family val="2"/>
      </rPr>
      <t xml:space="preserve">$ 394.116.797
</t>
    </r>
    <r>
      <rPr>
        <b/>
        <sz val="12"/>
        <rFont val="Arial"/>
        <family val="2"/>
      </rPr>
      <t xml:space="preserve">Estado actual: </t>
    </r>
    <r>
      <rPr>
        <sz val="12"/>
        <rFont val="Arial"/>
        <family val="2"/>
      </rPr>
      <t xml:space="preserve">En Ejecución
</t>
    </r>
    <r>
      <rPr>
        <b/>
        <sz val="12"/>
        <rFont val="Arial"/>
        <family val="2"/>
      </rPr>
      <t xml:space="preserve">Metros Lineales suministrados e instalados entre octubre y diciembre de 2020: 
</t>
    </r>
    <r>
      <rPr>
        <sz val="12"/>
        <rFont val="Arial"/>
        <family val="2"/>
      </rPr>
      <t>Suministro e instalación Tubería PVC UM RDE 21 D=3": 1.074</t>
    </r>
    <r>
      <rPr>
        <b/>
        <sz val="12"/>
        <rFont val="Arial"/>
        <family val="2"/>
      </rPr>
      <t xml:space="preserve">
Total contratado: 1.074
</t>
    </r>
    <r>
      <rPr>
        <sz val="12"/>
        <rFont val="Arial"/>
        <family val="2"/>
      </rPr>
      <t xml:space="preserve">
Nota: 1. Contrato de obra con vigencias futuras ordinarias para la vigencia 2021 aprobadas por la Junta Directiva  y el COMFIS.
La información contractual al detalle puede ser consultada a través de la pagina del http://siaobserva.auditoria.gov.co/</t>
    </r>
  </si>
  <si>
    <r>
      <rPr>
        <b/>
        <sz val="12"/>
        <rFont val="Arial"/>
        <family val="2"/>
      </rPr>
      <t>1. Se dio continuidad al proceso contractual y se logro suscribir el contrato de obra N° 016 de 2020
Objeto:</t>
    </r>
    <r>
      <rPr>
        <sz val="12"/>
        <rFont val="Arial"/>
        <family val="2"/>
      </rPr>
      <t xml:space="preserve"> Construcción para el Reforzamiento Estructural del Túnel 19 de la Conducción de agua cruda de Empresas Públicas de Armenia ESP.
Valor: $ 3.116.697.989,35 (Nota: El valor del contrato debió ser ajustado, mediante modificatorio con fecha del 
</t>
    </r>
    <r>
      <rPr>
        <b/>
        <sz val="12"/>
        <rFont val="Arial"/>
        <family val="2"/>
      </rPr>
      <t xml:space="preserve">Fecha de Inicio: </t>
    </r>
    <r>
      <rPr>
        <sz val="12"/>
        <rFont val="Arial"/>
        <family val="2"/>
      </rPr>
      <t xml:space="preserve"> 2020/12/31
</t>
    </r>
    <r>
      <rPr>
        <b/>
        <sz val="12"/>
        <rFont val="Arial"/>
        <family val="2"/>
      </rPr>
      <t xml:space="preserve">Fecha de Finalización: </t>
    </r>
    <r>
      <rPr>
        <sz val="12"/>
        <rFont val="Arial"/>
        <family val="2"/>
      </rPr>
      <t xml:space="preserve">2021/07/15
</t>
    </r>
    <r>
      <rPr>
        <b/>
        <sz val="12"/>
        <rFont val="Arial"/>
        <family val="2"/>
      </rPr>
      <t>Plazo de Ejecución:</t>
    </r>
    <r>
      <rPr>
        <sz val="12"/>
        <rFont val="Arial"/>
        <family val="2"/>
      </rPr>
      <t xml:space="preserve"> 6.5 Meses
Nota 1. Este contrato cuenta con interventoría externa contratada a través del contrato de consultoría N° 006 de 2020.
Nota 2. Contrato de obra cuenta con vigencias futuras ordinarias para la vigencia 2021 aprobadas por la Junta Directiva y el COMFIS.
La información contractual al detalle puede ser consultada a través de la pagina del http://siaobserva.auditoria.gov.co/</t>
    </r>
  </si>
  <si>
    <r>
      <rPr>
        <b/>
        <sz val="12"/>
        <rFont val="Arial"/>
        <family val="2"/>
      </rPr>
      <t>2 Se suscribió el contrato de Consultoría N° 006 de 2020
Objeto:</t>
    </r>
    <r>
      <rPr>
        <sz val="12"/>
        <rFont val="Arial"/>
        <family val="2"/>
      </rPr>
      <t xml:space="preserve"> Interventoría técnica, administrativa, financiera, contable, ambiental, social , y jurídica de las obras de construcción para el reforzamiento estructural del túnel 19 de la conducción de agua cruda de Empresas Públicas de Armenia ESP.
</t>
    </r>
    <r>
      <rPr>
        <b/>
        <sz val="12"/>
        <rFont val="Arial"/>
        <family val="2"/>
      </rPr>
      <t>Valor:</t>
    </r>
    <r>
      <rPr>
        <sz val="12"/>
        <rFont val="Arial"/>
        <family val="2"/>
      </rPr>
      <t xml:space="preserve"> $ 317.794.610,00 
</t>
    </r>
    <r>
      <rPr>
        <b/>
        <sz val="12"/>
        <rFont val="Arial"/>
        <family val="2"/>
      </rPr>
      <t xml:space="preserve">Fecha de Inicio: </t>
    </r>
    <r>
      <rPr>
        <sz val="12"/>
        <rFont val="Arial"/>
        <family val="2"/>
      </rPr>
      <t xml:space="preserve"> 2020/12/21
</t>
    </r>
    <r>
      <rPr>
        <b/>
        <sz val="12"/>
        <rFont val="Arial"/>
        <family val="2"/>
      </rPr>
      <t xml:space="preserve">Fecha de Finalización: </t>
    </r>
    <r>
      <rPr>
        <sz val="12"/>
        <rFont val="Arial"/>
        <family val="2"/>
      </rPr>
      <t xml:space="preserve">2021/08/04
</t>
    </r>
    <r>
      <rPr>
        <b/>
        <sz val="12"/>
        <rFont val="Arial"/>
        <family val="2"/>
      </rPr>
      <t>Plazo de Ejecución:</t>
    </r>
    <r>
      <rPr>
        <sz val="12"/>
        <rFont val="Arial"/>
        <family val="2"/>
      </rPr>
      <t xml:space="preserve"> 7.5 Meses
</t>
    </r>
    <r>
      <rPr>
        <b/>
        <sz val="12"/>
        <rFont val="Arial"/>
        <family val="2"/>
      </rPr>
      <t>Nota 1.</t>
    </r>
    <r>
      <rPr>
        <sz val="12"/>
        <rFont val="Arial"/>
        <family val="2"/>
      </rPr>
      <t xml:space="preserve"> Contrato de consultoría cuenta con vigencias futuras ordinarias para la vigencia 2021 aprobadas por la Junta Directiva y el COMFIS.
La información contractual al detalle puede ser consultada a través de la pagina del http://siaobserva.auditoria.gov.co/</t>
    </r>
  </si>
  <si>
    <r>
      <t>Contrato de obra No. 010 de 2019.
Objeto: Rehabilitación de la bocatoma, compuertas desarenador y tanque de succión, mejoramiento estructural e instalación de válvula anticipadora de golpe de ariete y puesta en marcha de la estación de bombeo Chaguala.Valor: $ 189.080.701
Periodo reportado supervisión está a cargo del Ing. Luis Alberto Vélez, Subgerente de Aguas. 
A la fecha el contrato se encuentra suspendido y durante el periodo reportado no se pudo reiniciar el contrato por lo tanto no hay reporte de avances en el periodo de octubre a diciembre de 2,020
Esta actividad debe quedar compartida con la Subgerencia de Aguas ya que allí se adelanta la supervisión del contrato 
Contrato con vigencias futuras.</t>
    </r>
    <r>
      <rPr>
        <b/>
        <sz val="12"/>
        <rFont val="Arial"/>
        <family val="2"/>
      </rPr>
      <t xml:space="preserve">
INFORMACIÓN GENERAL DEL PRESUPUESTO DEL PROYECTO 
</t>
    </r>
    <r>
      <rPr>
        <sz val="12"/>
        <rFont val="Arial"/>
        <family val="2"/>
      </rPr>
      <t xml:space="preserve">Presupuesto Inicial: 0
Adiciones:
Reducciones:
Créditos: $ 60.000.000,00
Contra créditos: 
</t>
    </r>
    <r>
      <rPr>
        <b/>
        <sz val="12"/>
        <rFont val="Arial"/>
        <family val="2"/>
      </rPr>
      <t>Presupuesto Definitivo: $ 60.000.000,00
Presupuesto Comprometido: $ 0
Presupuesto Obligado: $ 0</t>
    </r>
    <r>
      <rPr>
        <sz val="12"/>
        <rFont val="Arial"/>
        <family val="2"/>
      </rPr>
      <t xml:space="preserve">
El valor crédito ( $ 60.000.000) es producto de los traslados presupuestales realizados en el marco del proceso de armonización presupuestal, autorizado por la Junta Directiva de EPA ESP., mediante Acuerdo N° 013 de 2020. 
</t>
    </r>
  </si>
  <si>
    <r>
      <t xml:space="preserve">Se adelanto proceso contractual por parte de Gestión Planeación Técnica, se adjudico </t>
    </r>
    <r>
      <rPr>
        <b/>
        <sz val="12"/>
        <rFont val="Arial"/>
        <family val="2"/>
      </rPr>
      <t>contrato de consultoría N° 007 de 2020</t>
    </r>
    <r>
      <rPr>
        <sz val="12"/>
        <rFont val="Arial"/>
        <family val="2"/>
      </rPr>
      <t xml:space="preserve"> y se inicio a su ejecución.
</t>
    </r>
    <r>
      <rPr>
        <b/>
        <sz val="12"/>
        <rFont val="Arial"/>
        <family val="2"/>
      </rPr>
      <t xml:space="preserve">Objeto: </t>
    </r>
    <r>
      <rPr>
        <sz val="12"/>
        <rFont val="Arial"/>
        <family val="2"/>
      </rPr>
      <t xml:space="preserve">Estudio de patología vulnerabilidad y reforzamiento para el tanque de almacenamiento de agua potable Regivit viejo de EPA ESP
</t>
    </r>
    <r>
      <rPr>
        <b/>
        <sz val="12"/>
        <rFont val="Arial"/>
        <family val="2"/>
      </rPr>
      <t xml:space="preserve">Fecha de Inicio: </t>
    </r>
    <r>
      <rPr>
        <sz val="12"/>
        <rFont val="Arial"/>
        <family val="2"/>
      </rPr>
      <t xml:space="preserve">2020/12/30
</t>
    </r>
    <r>
      <rPr>
        <b/>
        <sz val="12"/>
        <rFont val="Arial"/>
        <family val="2"/>
      </rPr>
      <t>Fecha de Finalización:</t>
    </r>
    <r>
      <rPr>
        <sz val="12"/>
        <rFont val="Arial"/>
        <family val="2"/>
      </rPr>
      <t xml:space="preserve">  2021/03/29
</t>
    </r>
    <r>
      <rPr>
        <b/>
        <sz val="12"/>
        <rFont val="Arial"/>
        <family val="2"/>
      </rPr>
      <t xml:space="preserve">Valor: $123.758.487,00
Valor pagado al 31/12/2020: $24.751.697,40 (Anticipo)
Nota 1. </t>
    </r>
    <r>
      <rPr>
        <sz val="12"/>
        <rFont val="Arial"/>
        <family val="2"/>
      </rPr>
      <t xml:space="preserve">Contrato de obra cuenta con vigencias futuras ordinarias para la vigencia 2021 aprobadas por la Junta Directiva y el COMFIS.
</t>
    </r>
    <r>
      <rPr>
        <b/>
        <sz val="12"/>
        <rFont val="Arial"/>
        <family val="2"/>
      </rPr>
      <t xml:space="preserve">Nota 2. </t>
    </r>
    <r>
      <rPr>
        <sz val="12"/>
        <rFont val="Arial"/>
        <family val="2"/>
      </rPr>
      <t>Es contrato se registro al rubro 10944050302 Estudios y Diseños para los Sistemas de Acueducto y Alcantarillado; sin embargo, su producto contribuye al cumplimiento a esta meta.
La información contractual al detalle puede ser consultada a través de la pagina del http://siaobserva.auditoria.gov.co/</t>
    </r>
  </si>
  <si>
    <r>
      <t xml:space="preserve">Actualmente EPA ESP tiene suscrito el </t>
    </r>
    <r>
      <rPr>
        <b/>
        <sz val="12"/>
        <rFont val="Arial"/>
        <family val="2"/>
      </rPr>
      <t>contrato de prestación de servicios No.25 de 2020</t>
    </r>
    <r>
      <rPr>
        <sz val="12"/>
        <rFont val="Arial"/>
        <family val="2"/>
      </rPr>
      <t xml:space="preserve"> cuyo objeto es “Prestación de los servicios de un laboratorio acreditado por el IDEAM, para realizar los ensayos físico químicos y bacteriológicos a los vertimientos generados por la red de alcantarillado y descargas realizadas, sobre las fuentes hídricas de la ciudad de Armenia”, por un valor de $ 278.903.822 y un plazo de ejecución de cuatro (4) meses.El Acta de inicio de este contrato es del 30 de noviembre de 2020.
Nota. Este contrato con vigencias futuras 2021 aprobadas por Junta Directiva y COMFIS.</t>
    </r>
  </si>
  <si>
    <r>
      <t xml:space="preserve">Se suscribió la </t>
    </r>
    <r>
      <rPr>
        <b/>
        <sz val="12"/>
        <rFont val="Arial"/>
        <family val="2"/>
      </rPr>
      <t>consultoría N° 003 de 2020</t>
    </r>
    <r>
      <rPr>
        <sz val="12"/>
        <rFont val="Arial"/>
        <family val="2"/>
      </rPr>
      <t>, cuyo objeto es: "</t>
    </r>
    <r>
      <rPr>
        <b/>
        <sz val="12"/>
        <rFont val="Arial"/>
        <family val="2"/>
      </rPr>
      <t>Estudios para la evaluación y selección de predios aptos para la futura construcción de la PTAR la Florida en el municipio de Armenia</t>
    </r>
    <r>
      <rPr>
        <sz val="12"/>
        <rFont val="Arial"/>
        <family val="2"/>
      </rPr>
      <t xml:space="preserve">"
</t>
    </r>
    <r>
      <rPr>
        <b/>
        <sz val="12"/>
        <rFont val="Arial"/>
        <family val="2"/>
      </rPr>
      <t>Valor del contrato:</t>
    </r>
    <r>
      <rPr>
        <sz val="12"/>
        <rFont val="Arial"/>
        <family val="2"/>
      </rPr>
      <t xml:space="preserve"> $ 210.909.504,00
</t>
    </r>
    <r>
      <rPr>
        <b/>
        <sz val="12"/>
        <rFont val="Arial"/>
        <family val="2"/>
      </rPr>
      <t>Valor pagado a 31/12/2020:</t>
    </r>
    <r>
      <rPr>
        <sz val="12"/>
        <rFont val="Arial"/>
        <family val="2"/>
      </rPr>
      <t xml:space="preserve">  $ 42.181.900,8
</t>
    </r>
    <r>
      <rPr>
        <b/>
        <sz val="12"/>
        <rFont val="Arial"/>
        <family val="2"/>
      </rPr>
      <t>Fecha de Inicio</t>
    </r>
    <r>
      <rPr>
        <sz val="12"/>
        <rFont val="Arial"/>
        <family val="2"/>
      </rPr>
      <t xml:space="preserve">: 2020/12/15
</t>
    </r>
    <r>
      <rPr>
        <b/>
        <sz val="12"/>
        <rFont val="Arial"/>
        <family val="2"/>
      </rPr>
      <t>Plazo de ejecución :</t>
    </r>
    <r>
      <rPr>
        <sz val="12"/>
        <rFont val="Arial"/>
        <family val="2"/>
      </rPr>
      <t xml:space="preserve"> Cuatro (4) Meses
</t>
    </r>
    <r>
      <rPr>
        <b/>
        <sz val="12"/>
        <rFont val="Arial"/>
        <family val="2"/>
      </rPr>
      <t xml:space="preserve">
Nota:</t>
    </r>
    <r>
      <rPr>
        <sz val="12"/>
        <rFont val="Arial"/>
        <family val="2"/>
      </rPr>
      <t xml:space="preserve"> Contrato de consultoría con vigencias futuras ordinarias para la vigencia 2021 aprobadas por la Junta Directiva  y el COMFIS.
La información contractual al detalle puede ser consultada a través de la pagina del http://siaobserva.auditoria.gov.co/
</t>
    </r>
    <r>
      <rPr>
        <b/>
        <sz val="12"/>
        <rFont val="Arial"/>
        <family val="2"/>
      </rPr>
      <t xml:space="preserve">INFORMACIÓN GENERAL DEL PRESUPUESTO DEL PROYECTO </t>
    </r>
    <r>
      <rPr>
        <sz val="12"/>
        <rFont val="Arial"/>
        <family val="2"/>
      </rPr>
      <t xml:space="preserve">
</t>
    </r>
    <r>
      <rPr>
        <b/>
        <sz val="12"/>
        <rFont val="Arial"/>
        <family val="2"/>
      </rPr>
      <t>Presupuesto Inicial: 0</t>
    </r>
    <r>
      <rPr>
        <sz val="12"/>
        <rFont val="Arial"/>
        <family val="2"/>
      </rPr>
      <t xml:space="preserve">
Adiciones:
Reducciones:
Créditos: $ 250.000.000
Contra créditos: 
</t>
    </r>
    <r>
      <rPr>
        <b/>
        <sz val="12"/>
        <rFont val="Arial"/>
        <family val="2"/>
      </rPr>
      <t>Presupuesto Definitivo: $ 250.000.000</t>
    </r>
    <r>
      <rPr>
        <sz val="12"/>
        <rFont val="Arial"/>
        <family val="2"/>
      </rPr>
      <t xml:space="preserve">
</t>
    </r>
    <r>
      <rPr>
        <b/>
        <sz val="12"/>
        <rFont val="Arial"/>
        <family val="2"/>
      </rPr>
      <t>Presupuesto Comprometido: $ 210.909.504
Presupuesto Obligado: $ 42.181.900,80</t>
    </r>
    <r>
      <rPr>
        <sz val="12"/>
        <rFont val="Arial"/>
        <family val="2"/>
      </rPr>
      <t xml:space="preserve">
El valor crédito ($ 250.000.000) es producto de los traslados presupuestales realizados en el marco del proceso de armonización presupuestal, autorizados por la Junta Directiva de EPA ESP., mediante Acuerdo N° 013 de 2020.</t>
    </r>
  </si>
  <si>
    <t>Se realizaron las siguientes actividades de gestión que aportan al cumplimiento de la meta propuesta:
1. Revisión y ajuste al documento técnico para avanzar en la Reposición de las placas paralelas del floculador hidráulico Alabama, proyectado para la vigencia 2021.
2. Mediante oficio GCT-231, se solicito traslado presupuestal y vigencias futuras ordinarias vigencia 2021, con le fin de adelantar la obra Reposición de los paneles de la Unidad Permute, por valor de $470.000.000; sin embargo, una vez revisada la solicitud, se tomo la decisión de reprogramar dicha actividad para la vigencia 2021, teniendo en cuenta los tramites administrativos y financieros  requeridos para adelantar dicho proceso precontractual.
3. Se priorizaron los recursos requeridos para la vigencia 2021, con respecto a las inversiones: 
- Reposición de las placas paralelas del floculador hidráulico Alabama.
- Reposición de los paneles de la Unidad Permutit
Logrando la aprobación de recursos de inversión para la vigencia 2021 por parte de la Junta Directiva de EPA ESP.</t>
  </si>
  <si>
    <r>
      <t xml:space="preserve">Se adelanto proceso contractual, se adjudico </t>
    </r>
    <r>
      <rPr>
        <b/>
        <sz val="12"/>
        <rFont val="Arial"/>
        <family val="2"/>
      </rPr>
      <t>contrato de consultoría N° 004 de 2020</t>
    </r>
    <r>
      <rPr>
        <sz val="12"/>
        <rFont val="Arial"/>
        <family val="2"/>
      </rPr>
      <t xml:space="preserve"> y se inicio a su ejecución.
</t>
    </r>
    <r>
      <rPr>
        <b/>
        <sz val="12"/>
        <rFont val="Arial"/>
        <family val="2"/>
      </rPr>
      <t xml:space="preserve">Objeto: </t>
    </r>
    <r>
      <rPr>
        <sz val="12"/>
        <rFont val="Arial"/>
        <family val="2"/>
      </rPr>
      <t xml:space="preserve">Interventoría técnica, administrativa, financiera, contable, ambiental social y jurídica reforzamiento módulos 3 y 4 del tanque de almacenamiento de agua potable de corbones EPA ESP
</t>
    </r>
    <r>
      <rPr>
        <b/>
        <sz val="12"/>
        <rFont val="Arial"/>
        <family val="2"/>
      </rPr>
      <t xml:space="preserve">Fecha de Inicio: </t>
    </r>
    <r>
      <rPr>
        <sz val="12"/>
        <rFont val="Arial"/>
        <family val="2"/>
      </rPr>
      <t xml:space="preserve">2020/11/26
</t>
    </r>
    <r>
      <rPr>
        <b/>
        <sz val="12"/>
        <rFont val="Arial"/>
        <family val="2"/>
      </rPr>
      <t>Fecha de Finalización:</t>
    </r>
    <r>
      <rPr>
        <sz val="12"/>
        <rFont val="Arial"/>
        <family val="2"/>
      </rPr>
      <t xml:space="preserve"> 2021/05/25
</t>
    </r>
    <r>
      <rPr>
        <b/>
        <sz val="12"/>
        <rFont val="Arial"/>
        <family val="2"/>
      </rPr>
      <t xml:space="preserve">Valor: $125.970.934,00
Valor pagado al 31/12/2020: $25.194.186,80 (Anticipo)
Nota 1. </t>
    </r>
    <r>
      <rPr>
        <sz val="12"/>
        <rFont val="Arial"/>
        <family val="2"/>
      </rPr>
      <t xml:space="preserve">Contrato de obra cuenta con vigencias futuras ordinarias para la vigencia 2021 aprobadas por la Junta Directiva y el COMFIS.
</t>
    </r>
    <r>
      <rPr>
        <b/>
        <sz val="12"/>
        <rFont val="Arial"/>
        <family val="2"/>
      </rPr>
      <t xml:space="preserve">Nota 2. </t>
    </r>
    <r>
      <rPr>
        <sz val="12"/>
        <rFont val="Arial"/>
        <family val="2"/>
      </rPr>
      <t xml:space="preserve">Este contrato permite dar inicio al contrato de Obra N° 021 de 2020, cuyo objeto es reforzamiento módulos 3 y 4 del tanque de almacenamiento de agua potable de corbones EPA ESP. este contrato tiene vigencias futuras por plazo de ejecución y el cumplimiento de su meta física se tiene prevista para la vigencia 2021. A 31 de diciembre de  2020 la obra registra un avance físico del 6% y un pago del 40% correspondiente al anticipo.
La información contractual al detalle puede ser consultada a través de la pagina del http://siaobserva.auditoria.gov.co/
</t>
    </r>
  </si>
  <si>
    <r>
      <t xml:space="preserve">1. Se adelanto el proceso contractual, se suscribió </t>
    </r>
    <r>
      <rPr>
        <b/>
        <sz val="12"/>
        <rFont val="Arial"/>
        <family val="2"/>
      </rPr>
      <t>contrato de Prestación de Servicios N°026 de 2020</t>
    </r>
    <r>
      <rPr>
        <sz val="12"/>
        <rFont val="Arial"/>
        <family val="2"/>
      </rPr>
      <t xml:space="preserve"> y se dio inicio a su ejecución, cuyo objeto es "Prestación de servicios para la evaluación de presencia de microorganismos y parásitos patógenos en muestras de agua cruda del rio Quindío y sus tributarios y muestras de agua potable en la red de distribución de Empresas Públicas de Armenia ESP"
</t>
    </r>
    <r>
      <rPr>
        <b/>
        <sz val="12"/>
        <rFont val="Arial"/>
        <family val="2"/>
      </rPr>
      <t>Fecha de Inicio:</t>
    </r>
    <r>
      <rPr>
        <sz val="12"/>
        <rFont val="Arial"/>
        <family val="2"/>
      </rPr>
      <t xml:space="preserve"> 2020/12/09. 
</t>
    </r>
    <r>
      <rPr>
        <b/>
        <sz val="12"/>
        <rFont val="Arial"/>
        <family val="2"/>
      </rPr>
      <t xml:space="preserve">Valor del contrato: </t>
    </r>
    <r>
      <rPr>
        <sz val="12"/>
        <rFont val="Arial"/>
        <family val="2"/>
      </rPr>
      <t xml:space="preserve"> $ 51.897.500,00
</t>
    </r>
    <r>
      <rPr>
        <b/>
        <sz val="12"/>
        <rFont val="Arial"/>
        <family val="2"/>
      </rPr>
      <t>Estado del contrato a 31 de diciembre de 2020:</t>
    </r>
    <r>
      <rPr>
        <sz val="12"/>
        <rFont val="Arial"/>
        <family val="2"/>
      </rPr>
      <t xml:space="preserve"> Terminado
</t>
    </r>
    <r>
      <rPr>
        <b/>
        <sz val="12"/>
        <rFont val="Arial"/>
        <family val="2"/>
      </rPr>
      <t xml:space="preserve">Nota 1. </t>
    </r>
    <r>
      <rPr>
        <sz val="12"/>
        <rFont val="Arial"/>
        <family val="2"/>
      </rPr>
      <t>Contrato de obra con vigencias futuras ordinarias para la vigencia 2021 aprobadas por la Junta Directiva y el COMFIS.
La información contractual al detalle puede ser consultada a través de la pagina del http://siaobserva.auditoria.gov.co/</t>
    </r>
  </si>
  <si>
    <r>
      <t xml:space="preserve">2. Se adelanto el proceso contractual, se suscribió </t>
    </r>
    <r>
      <rPr>
        <b/>
        <sz val="12"/>
        <rFont val="Arial"/>
        <family val="2"/>
      </rPr>
      <t>contrato de Obra N° 007 de 2020</t>
    </r>
    <r>
      <rPr>
        <sz val="12"/>
        <rFont val="Arial"/>
        <family val="2"/>
      </rPr>
      <t xml:space="preserve"> y se dio inicio a su ejecución:
Objeto: Reposición colector Zanjón Hondo sector barrio Las Américas Colegio Artes y Letras y Reposición colector Cristales sector Glorieta Malabo , Armenia Quindío
Fecha de Inicio:  2020/10/30
Plazo Inicial de Ejecución: 2 Meses
Prorroga: 10 dias
Fecha de Terminación Ampliada: 10/01/2021
Valor del contrato:  $ 413.900.004,98
Anticipo: $103.475.001,25 (Amortizado en cada acta)
Estado actual: En Ejecución
Esta obra  permitirá la intervención de los tramos afectados, eliminando los vertimientos directos que se están presentando sobre estas dos quebradas. 
Debido a las fuertes lluvias presentadas en el sector y en la ciudad, se ha afectado el avance normal de obras, toda vez que los sectores a intervenir se encuentran en zonas de ladera con pendientes pronunciadas, donde se requiere el máximo cuidado para la seguridad del personal que labora en la obra, por lo que el ritmo de trabajo se ha visto disminuido; razón por la cual, se presento y aprobó por parte de la Junta Directiva y el COMFIS  vigencias futuras ordinarias  para la vigencia 2021 .
La información contractual al detalle puede ser consultada a través de la pagina del http://siaobserva.auditoria.gov.co/</t>
    </r>
  </si>
  <si>
    <r>
      <rPr>
        <b/>
        <sz val="12"/>
        <rFont val="Arial"/>
        <family val="2"/>
      </rPr>
      <t>2. Se adelanto el proceso contractual, se suscribió contrato de Obra N° 013 de 2020 y se dio inicio a su ejecución:</t>
    </r>
    <r>
      <rPr>
        <sz val="12"/>
        <rFont val="Arial"/>
        <family val="2"/>
      </rPr>
      <t xml:space="preserve">
</t>
    </r>
    <r>
      <rPr>
        <b/>
        <sz val="12"/>
        <rFont val="Arial"/>
        <family val="2"/>
      </rPr>
      <t>Objeto:</t>
    </r>
    <r>
      <rPr>
        <sz val="12"/>
        <rFont val="Arial"/>
        <family val="2"/>
      </rPr>
      <t xml:space="preserve"> REPOSICIÓN DEL COLECTOR PINARES BARRIO NUESTRA SEÑORA DE LA PAZ MANZANA E
</t>
    </r>
    <r>
      <rPr>
        <b/>
        <sz val="12"/>
        <rFont val="Arial"/>
        <family val="2"/>
      </rPr>
      <t>Fecha de Inicio:</t>
    </r>
    <r>
      <rPr>
        <sz val="12"/>
        <rFont val="Arial"/>
        <family val="2"/>
      </rPr>
      <t xml:space="preserve"> 1/12/2020
</t>
    </r>
    <r>
      <rPr>
        <b/>
        <sz val="12"/>
        <rFont val="Arial"/>
        <family val="2"/>
      </rPr>
      <t>Plazo de Ejecución Inicial</t>
    </r>
    <r>
      <rPr>
        <sz val="12"/>
        <rFont val="Arial"/>
        <family val="2"/>
      </rPr>
      <t xml:space="preserve">: 1 Meses
</t>
    </r>
    <r>
      <rPr>
        <b/>
        <sz val="12"/>
        <rFont val="Arial"/>
        <family val="2"/>
      </rPr>
      <t>Prorroga:</t>
    </r>
    <r>
      <rPr>
        <sz val="12"/>
        <rFont val="Arial"/>
        <family val="2"/>
      </rPr>
      <t xml:space="preserve"> 10 dias
</t>
    </r>
    <r>
      <rPr>
        <b/>
        <sz val="12"/>
        <rFont val="Arial"/>
        <family val="2"/>
      </rPr>
      <t xml:space="preserve">Fecha de Terminación Ampliada: </t>
    </r>
    <r>
      <rPr>
        <sz val="12"/>
        <rFont val="Arial"/>
        <family val="2"/>
      </rPr>
      <t xml:space="preserve">10/01/2021
</t>
    </r>
    <r>
      <rPr>
        <b/>
        <sz val="12"/>
        <rFont val="Arial"/>
        <family val="2"/>
      </rPr>
      <t>Valor del contrato:</t>
    </r>
    <r>
      <rPr>
        <sz val="12"/>
        <rFont val="Arial"/>
        <family val="2"/>
      </rPr>
      <t xml:space="preserve">   $155.696.439,72
</t>
    </r>
    <r>
      <rPr>
        <b/>
        <sz val="12"/>
        <rFont val="Arial"/>
        <family val="2"/>
      </rPr>
      <t>Anticipo</t>
    </r>
    <r>
      <rPr>
        <sz val="12"/>
        <rFont val="Arial"/>
        <family val="2"/>
      </rPr>
      <t xml:space="preserve">: $ 38.924.109.93 (Amortizado en cada acta)
</t>
    </r>
    <r>
      <rPr>
        <b/>
        <sz val="12"/>
        <rFont val="Arial"/>
        <family val="2"/>
      </rPr>
      <t>Estado actual:</t>
    </r>
    <r>
      <rPr>
        <sz val="12"/>
        <rFont val="Arial"/>
        <family val="2"/>
      </rPr>
      <t xml:space="preserve"> En Ejecución
Nota: 1. Contrato de obra con vigencias futuras ordinarias para la vigencia 2021 aprobadas por la Junta Directiva  y el COMFIS.
La información contractual al detalle puede ser consultada a través de la pagina del http://siaobserva.auditoria.gov.co/
</t>
    </r>
    <r>
      <rPr>
        <b/>
        <sz val="12"/>
        <rFont val="Arial"/>
        <family val="2"/>
      </rPr>
      <t xml:space="preserve">INFORMACIÓN GENERAL DEL PRESUPUESTO DEL PROYECTO 
</t>
    </r>
    <r>
      <rPr>
        <sz val="12"/>
        <rFont val="Arial"/>
        <family val="2"/>
      </rPr>
      <t xml:space="preserve">Presupuesto Inicial: 0
Adiciones:
Reducciones:
Créditos: $ 271.831.960,27
Contra créditos: 
</t>
    </r>
    <r>
      <rPr>
        <b/>
        <sz val="12"/>
        <rFont val="Arial"/>
        <family val="2"/>
      </rPr>
      <t>Presupuesto Definitivo: $ 271.831.960,27
Presupuesto Comprometido: $ 156.548.539,95
Presupuesto Obligado: $ 39.776.210,16</t>
    </r>
    <r>
      <rPr>
        <sz val="12"/>
        <rFont val="Arial"/>
        <family val="2"/>
      </rPr>
      <t xml:space="preserve">
El valor crédito ($ 271.831.960.27) es producto de los traslados presupuestales realizados en el marco del proceso de armonización presupuestal, autorizado por la Junta Directiva de EPA ESP mediante Acuerdo N° 013 de 2020.</t>
    </r>
  </si>
  <si>
    <r>
      <t xml:space="preserve">1.  Reinicio de la obra N° 007 de 2019, cuyo objeto es " </t>
    </r>
    <r>
      <rPr>
        <b/>
        <sz val="12"/>
        <rFont val="Arial"/>
        <family val="2"/>
      </rPr>
      <t>Construcción del Colector La Aldana Fase I</t>
    </r>
    <r>
      <rPr>
        <sz val="12"/>
        <rFont val="Arial"/>
        <family val="2"/>
      </rPr>
      <t xml:space="preserve">".
Valor inicial del Contrato:  $1.483.340.393,12
Avance físico de la obra a 31 de Dic. 2020: 95%
Plazo de ejecución inicial del contrato: 4.5 meses.
Inicio: Agosto 8 de 2019
Fecha de terminación inicial: Diciembre 22 de 2.019
Fecha de terminación con prórrogas y suspensiones: 10 Enero de 2021
Valor final del contrato:$1.656.090.438,67 
</t>
    </r>
    <r>
      <rPr>
        <b/>
        <sz val="12"/>
        <rFont val="Arial"/>
        <family val="2"/>
      </rPr>
      <t>Nota 1.</t>
    </r>
    <r>
      <rPr>
        <sz val="12"/>
        <rFont val="Arial"/>
        <family val="2"/>
      </rPr>
      <t xml:space="preserve"> Esta obra fue suscrita en la vigencia 2019, por valor de $1.483.340.393,12., esta contrato contaba con vigencias futuras 2020; razón por la cual, su ejecución comprendido el periodo 2020; sin embargo, por situaciones inherentes a la Pandemia del COVID -19, la obra estuvo suspendida durante algunos meses. Razón por la cual, se adelantaron los tramites pertinentes, logrando la autorización de vigencias futuras para la vigencia 2021 por parte de la Junta Directiva y el COMFIS
</t>
    </r>
    <r>
      <rPr>
        <b/>
        <sz val="12"/>
        <rFont val="Arial"/>
        <family val="2"/>
      </rPr>
      <t xml:space="preserve">
Nota 2.</t>
    </r>
    <r>
      <rPr>
        <sz val="12"/>
        <rFont val="Arial"/>
        <family val="2"/>
      </rPr>
      <t xml:space="preserve"> Se adelantaron los tramites de adición de recursos a la obra N° 007 de 2019, por valor de: $ 172.750.045,55  (20/10/2020) y prorroga del contrato, lo que conlleva a que la obra se finalice en la vigencia 2021. Es importante mencionar que para tal situación se obtuvo autorización de vigencias futuras vigencia 2021.
Por lo anterior, se tiene que el valor final del contrato es de: $1.656.090.438,67 y proyecta como fecha de finalización el 31/01/2021.
La información contractual al detalle puede ser consultada a través de la pagina del http://siaobserva.auditoria.gov.co/</t>
    </r>
  </si>
  <si>
    <r>
      <t xml:space="preserve">Durante el periodo reportado se logro la terminación y liquidación del </t>
    </r>
    <r>
      <rPr>
        <b/>
        <sz val="12"/>
        <rFont val="Arial"/>
        <family val="2"/>
      </rPr>
      <t xml:space="preserve">Contrato de Consultoría N° 006 de 2019.  </t>
    </r>
    <r>
      <rPr>
        <sz val="12"/>
        <rFont val="Arial"/>
        <family val="2"/>
      </rPr>
      <t>A partir de este insumo se adelantaran las acciones de análisis de viabilidad de una nueva unidad  de negocios relacionada con la actividad de aprovechamiento.
Esta actividad de gestión se reprograma para la vigencia 2021.</t>
    </r>
  </si>
  <si>
    <r>
      <t xml:space="preserve">4- Se suscribió la obra N° 017 de 2020, cuyo objeto es: " </t>
    </r>
    <r>
      <rPr>
        <b/>
        <sz val="12"/>
        <rFont val="Arial"/>
        <family val="2"/>
      </rPr>
      <t>Construcción del Colector La Aldana Fase II</t>
    </r>
    <r>
      <rPr>
        <sz val="12"/>
        <rFont val="Arial"/>
        <family val="2"/>
      </rPr>
      <t xml:space="preserve">".
</t>
    </r>
    <r>
      <rPr>
        <b/>
        <sz val="12"/>
        <rFont val="Arial"/>
        <family val="2"/>
      </rPr>
      <t>Valor del contrato:</t>
    </r>
    <r>
      <rPr>
        <sz val="12"/>
        <rFont val="Arial"/>
        <family val="2"/>
      </rPr>
      <t xml:space="preserve"> $ 197.160.312,18
</t>
    </r>
    <r>
      <rPr>
        <b/>
        <sz val="12"/>
        <rFont val="Arial"/>
        <family val="2"/>
      </rPr>
      <t xml:space="preserve">Valor pagado a 31/12/2020: </t>
    </r>
    <r>
      <rPr>
        <sz val="12"/>
        <rFont val="Arial"/>
        <family val="2"/>
      </rPr>
      <t xml:space="preserve"> $ 49.290.078,05
</t>
    </r>
    <r>
      <rPr>
        <b/>
        <sz val="12"/>
        <rFont val="Arial"/>
        <family val="2"/>
      </rPr>
      <t>Fecha de Inicio:</t>
    </r>
    <r>
      <rPr>
        <sz val="12"/>
        <rFont val="Arial"/>
        <family val="2"/>
      </rPr>
      <t xml:space="preserve"> 2020/12/15
</t>
    </r>
    <r>
      <rPr>
        <b/>
        <sz val="12"/>
        <rFont val="Arial"/>
        <family val="2"/>
      </rPr>
      <t>Plazo de ejecución inicial:</t>
    </r>
    <r>
      <rPr>
        <sz val="12"/>
        <rFont val="Arial"/>
        <family val="2"/>
      </rPr>
      <t xml:space="preserve"> Un (1) Mes
</t>
    </r>
    <r>
      <rPr>
        <b/>
        <sz val="12"/>
        <rFont val="Arial"/>
        <family val="2"/>
      </rPr>
      <t xml:space="preserve">Prórroga al plazo del contrato solicitada: </t>
    </r>
    <r>
      <rPr>
        <sz val="12"/>
        <rFont val="Arial"/>
        <family val="2"/>
      </rPr>
      <t>Diez (10) días</t>
    </r>
    <r>
      <rPr>
        <b/>
        <sz val="12"/>
        <rFont val="Arial"/>
        <family val="2"/>
      </rPr>
      <t xml:space="preserve">
Fecha de terminación con prórroga solicitada*: </t>
    </r>
    <r>
      <rPr>
        <sz val="12"/>
        <rFont val="Arial"/>
        <family val="2"/>
      </rPr>
      <t xml:space="preserve">Enero 10 de 2021
</t>
    </r>
    <r>
      <rPr>
        <b/>
        <sz val="12"/>
        <rFont val="Arial"/>
        <family val="2"/>
      </rPr>
      <t xml:space="preserve">Metros Lineales Contratados: </t>
    </r>
    <r>
      <rPr>
        <sz val="12"/>
        <rFont val="Arial"/>
        <family val="2"/>
      </rPr>
      <t xml:space="preserve">172,73
Nota 1: El Contrato de obra N° 017 cuenta con vigencias futuras ordinarias para la vigencia 2021, aprobadas por la Junta Directiva  y el COMFIS.
La información contractual al detalle puede ser consultada a través de la pagina del http://siaobserva.auditoria.gov.co/
</t>
    </r>
    <r>
      <rPr>
        <b/>
        <sz val="12"/>
        <rFont val="Arial"/>
        <family val="2"/>
      </rPr>
      <t>INFORMACIÓN GENERAL DEL PRESUPUESTO DEL PROYECTO 
Presupuesto Inicial: 0</t>
    </r>
    <r>
      <rPr>
        <sz val="12"/>
        <rFont val="Arial"/>
        <family val="2"/>
      </rPr>
      <t xml:space="preserve">
Adiciones:
Reducciones:
Créditos: $ 721.600.000
Contra créditos: 
</t>
    </r>
    <r>
      <rPr>
        <b/>
        <sz val="12"/>
        <rFont val="Arial"/>
        <family val="2"/>
      </rPr>
      <t>Presupuesto Definitivo: $ 721.600.000
Presupuesto Comprometido: $ 426.453.588,5
Presupuesto Obligado: $ 50.349.696,82</t>
    </r>
    <r>
      <rPr>
        <sz val="12"/>
        <rFont val="Arial"/>
        <family val="2"/>
      </rPr>
      <t xml:space="preserve">
El valor crédito ($ 721.600.000) es producto de los traslados presupuestales realizados en el marco del proceso de armonización presupuestal, autorizados por la Junta Directiva de EPA ESP., mediante Acuerdo N° 013 de 2020.</t>
    </r>
  </si>
  <si>
    <r>
      <t xml:space="preserve">3. Se suscribió y dio inicio a la ejecución del Contrato de Obra No 010-2020
Objeto: Reposición Parcial red de distribución barrio Alcázar
Fecha de Inicio: 24/11/2020
Valor: $ 341.200.012,54
Adición: $16.474.170,00
Valor final del contrato: $357.674.183
Valor del Anticipo: $ 85.300.003,13 (Amortizado en cada acta)
Valor acta 1: $142.702.688,21
Estado actual: En Ejecución
Metros Lineales suministrados e instalados entre octubre y diciembre de 2020: 
PVC UM RDE 21 D=3": 504.92
Total contratado: 504.92
Nota: Contrato de obra con vigencias futuras ordinarias para la vigencia 2021 aprobadas por la Junta Directiva  y el COMFIS.
La información contractual al detalle puede ser consultada a través de la pagina del http://siaobserva.auditoria.gov.co/
4. Adicional a lo anterior y con el proposito de avanzar en las obras de reposición de redes de acueducto, se realizaron los tramites requeridos para obtener la documentación técnica necesaria para adelantar la intervenciones programadas. 
</t>
    </r>
    <r>
      <rPr>
        <b/>
        <sz val="12"/>
        <rFont val="Arial"/>
        <family val="2"/>
      </rPr>
      <t xml:space="preserve">
INFORMACIÓN GENERAL DEL PRESUPUESTO DEL PROYECTO 
</t>
    </r>
    <r>
      <rPr>
        <sz val="12"/>
        <rFont val="Arial"/>
        <family val="2"/>
      </rPr>
      <t xml:space="preserve">Presupuesto Inicial: 0
Adiciones:
Reducciones:
Créditos: $ 1.770.269.246,26
Contra créditos: $ 56.500.000,00
</t>
    </r>
    <r>
      <rPr>
        <b/>
        <sz val="12"/>
        <rFont val="Arial"/>
        <family val="2"/>
      </rPr>
      <t xml:space="preserve">Presupuesto Definitivo: $ 1.713.769.246,26
</t>
    </r>
    <r>
      <rPr>
        <sz val="12"/>
        <rFont val="Arial"/>
        <family val="2"/>
      </rPr>
      <t>Presupuesto Comprometido: $ 401.853.351,54
Presupuesto Obligado: $ 236.675.742,29
El valor crédito ($ 1.770.269.246,26) es producto de los traslados presupuestales realizados en el marco del proceso de armonización presupuestal, autorizado por la Junta Directiva de EPA ESP., mediante Acuerdo N° 013 de 2020.
El valor contracreditado ($ 56.500.000) es producto de los traslados presupuestales realizados en el marco del proceso de armonización presupuestal, autorizado por la Junta Directiva de EPA ESP., mediante Acuerdo N° 019 de 2020.</t>
    </r>
  </si>
  <si>
    <r>
      <t xml:space="preserve">1. Ejecución del </t>
    </r>
    <r>
      <rPr>
        <b/>
        <sz val="12"/>
        <rFont val="Arial"/>
        <family val="2"/>
      </rPr>
      <t>Contrato de Obra N° 004 de 2020</t>
    </r>
    <r>
      <rPr>
        <sz val="12"/>
        <rFont val="Arial"/>
        <family val="2"/>
      </rPr>
      <t xml:space="preserve">
</t>
    </r>
    <r>
      <rPr>
        <b/>
        <sz val="12"/>
        <rFont val="Arial"/>
        <family val="2"/>
      </rPr>
      <t>Objeto:</t>
    </r>
    <r>
      <rPr>
        <sz val="12"/>
        <rFont val="Arial"/>
        <family val="2"/>
      </rPr>
      <t xml:space="preserve"> Reposición de los componentes del interceptor sur, en el sector del conjunto residencial Barú, con el Método no destructivo de renovación de tubería sin zanja, D=24" en los tramos C1A-C2, C2-C3, C3A-C4 en el Municipio de Armenia.
</t>
    </r>
    <r>
      <rPr>
        <b/>
        <sz val="12"/>
        <rFont val="Arial"/>
        <family val="2"/>
      </rPr>
      <t>Fecha de Inicio:</t>
    </r>
    <r>
      <rPr>
        <sz val="12"/>
        <rFont val="Arial"/>
        <family val="2"/>
      </rPr>
      <t xml:space="preserve"> 1/10/2020
</t>
    </r>
    <r>
      <rPr>
        <b/>
        <sz val="12"/>
        <rFont val="Arial"/>
        <family val="2"/>
      </rPr>
      <t xml:space="preserve">Plazo de ejecución: </t>
    </r>
    <r>
      <rPr>
        <sz val="12"/>
        <rFont val="Arial"/>
        <family val="2"/>
      </rPr>
      <t xml:space="preserve">3,5 meses (Sin exceder el 31/12/2020)
</t>
    </r>
    <r>
      <rPr>
        <b/>
        <sz val="12"/>
        <rFont val="Arial"/>
        <family val="2"/>
      </rPr>
      <t>Prorroga:</t>
    </r>
    <r>
      <rPr>
        <sz val="12"/>
        <rFont val="Arial"/>
        <family val="2"/>
      </rPr>
      <t xml:space="preserve"> 10 dias
</t>
    </r>
    <r>
      <rPr>
        <b/>
        <sz val="12"/>
        <rFont val="Arial"/>
        <family val="2"/>
      </rPr>
      <t>Fecha de Terminación Ampliada:</t>
    </r>
    <r>
      <rPr>
        <sz val="12"/>
        <rFont val="Arial"/>
        <family val="2"/>
      </rPr>
      <t xml:space="preserve"> 10/01/2021
</t>
    </r>
    <r>
      <rPr>
        <b/>
        <sz val="12"/>
        <rFont val="Arial"/>
        <family val="2"/>
      </rPr>
      <t>Valor del contrato:</t>
    </r>
    <r>
      <rPr>
        <sz val="12"/>
        <rFont val="Arial"/>
        <family val="2"/>
      </rPr>
      <t xml:space="preserve"> $ 768.297.081.45
</t>
    </r>
    <r>
      <rPr>
        <b/>
        <sz val="12"/>
        <rFont val="Arial"/>
        <family val="2"/>
      </rPr>
      <t>Anticipo:</t>
    </r>
    <r>
      <rPr>
        <sz val="12"/>
        <rFont val="Arial"/>
        <family val="2"/>
      </rPr>
      <t xml:space="preserve"> $ 307.318.832,58 (Amortizado en cada acta)
</t>
    </r>
    <r>
      <rPr>
        <b/>
        <sz val="12"/>
        <rFont val="Arial"/>
        <family val="2"/>
      </rPr>
      <t>Estado actual:</t>
    </r>
    <r>
      <rPr>
        <sz val="12"/>
        <rFont val="Arial"/>
        <family val="2"/>
      </rPr>
      <t xml:space="preserve"> En Ejecución
Con este contrato se busca la intervención de Interceptor Sur, tubería de d=24” con tecnología CIPP, en una longitud aproximada de 125 ml y Construcción de túnel con sistema TUNNEL LINER para tubería PVC de 24”, en una longitud de 30 ml; esperando solucionar de manera definitiva el problema de obstrucción que presenta la tubería en este tramo, en la actualidad. Una vez finalice el contrato, la PTAR La Marina recibirá de nuevo las aguas residuales de los colectores Cristales y Pinares.
El contratista presentó dificultades durante las labores iniciales como era la limpieza e inspección de la red existente, ya que la demolición de los remanentes de concreto que se encontraban al interior de la tubería implicaron mayor cantidad de tiempo al presupuestado debido a la profundidad de la red y al diámetro de la tubería, por consiguiente, el informe de inspección tuvo atrasos en su generación, lo que era un insumo indispensable para la importación del material CIPP, el cual corresponde al mayor suministro en el presente contrato. Sumado a lo anterior, el proceso de importación ha presentado dificultades por la emergencia del Covid-19, toda vez que la disponibilidad de contenedores vacíos a nivel mundial se ha reducido por el cambio en el tránsito de mercancías de las navieras entre los puertos, afectados también por la pandemia, lo que genera mayor tiempo en los procesos de traslado e ingreso al país del material necesario para la reposición de la red de alcantarillado.
Nota: 1. Contrato de obra con vigencias futuras ordinarias para la vigencia 2021 aprobadas por la Junta Directiva  y el COMFIS.
La información contractual al detalle puede ser consultada a través de la pagina del http://siaobserva.auditoria.gov.co/</t>
    </r>
  </si>
  <si>
    <r>
      <t xml:space="preserve">
1- Durante el periodo reportado se logro suscribir el Contrato de Suministro N° 023 e iniciar su ejecución.
Objeto. Mejoramiento de equipos especializados para la sala de operaciones del proceso de Gestión Captación y Tratamiento.
Fecha de Inicio: 2020/10/09
Fecha de Finalización : 2020/12/31
Valor: $62.000.000
Estado del contrato a 31 de diciembre de 2020: Terminado (Pendiente de pago) 
La información contractual al detalle puede ser consultada a través de la pagina del http://siaobserva.auditoria.gov.co/
2- Se realizaron las siguientes actividades de gestión que aportan al cumplimiento de la meta propuesta:
• Se realizo estudio de mercado, para  actividades  de mejoramiento del sistema de seguridad y salud en el trabajo incluye señalización, equipos, adecuaciones.  
Así mismo, se avanza en la revisión de los documentos técnicos que permiten ejecutar inversiones que contribuyen al mejoramiento del sistema de producción de agua, tales como:
• Mejoramiento hidráulico canaleta Parshall 
• Evaluación química a partir de las modificaciones en los factores hidráulicos.
• Entre otros
</t>
    </r>
    <r>
      <rPr>
        <b/>
        <sz val="12"/>
        <rFont val="Arial"/>
        <family val="2"/>
      </rPr>
      <t xml:space="preserve">
INFORMACIÓN GENERAL DEL PRESUPUESTO DEL PROYECTO</t>
    </r>
    <r>
      <rPr>
        <sz val="12"/>
        <rFont val="Arial"/>
        <family val="2"/>
      </rPr>
      <t xml:space="preserve"> 
Presupuesto Inicial: 0
Adiciones:
Reducciones:
Créditos: $ 79.594.656,00
Contra créditos: 
Presupuesto Definitivo:  $ 79.594.656,00
Presupuesto Comprometido: $ 0
Presupuesto Obligado: $ 0
El valor crédito ($ 79.594.656) es producto de los traslados presupuestales realizados en el marco del proceso de armonización presupuestal, autorizado por la Junta Directiva de EPA ESP., mediante Acuerdo N° 013 de 2020.</t>
    </r>
  </si>
  <si>
    <r>
      <t xml:space="preserve">A la fecha se efectuaron la reparación de 92 daños en la red de distribución de acueducto y mayor a 1.380 solicitudes de los usuarios del servicio de acueducto.
Es de aclarar que la totalidad de los daños y solicitudes  fueron atendidos. 
INFORMACIÓN GENERAL DEL PRESUPUESTO DEL PROYECTO 
Presupuesto Inicial: 0
Adiciones:
Reducciones:
Créditos: $ 169.054.287,36
Contra créditos: 
</t>
    </r>
    <r>
      <rPr>
        <b/>
        <sz val="12"/>
        <rFont val="Arial"/>
        <family val="2"/>
      </rPr>
      <t>Presupuesto Definitivo:   $ 169.054.287,36
Presupuesto Comprometido: $ 153.724.244
Presupuesto Obligado: $ 153.724.244,00</t>
    </r>
    <r>
      <rPr>
        <sz val="12"/>
        <rFont val="Arial"/>
        <family val="2"/>
      </rPr>
      <t xml:space="preserve">
</t>
    </r>
    <r>
      <rPr>
        <b/>
        <sz val="12"/>
        <rFont val="Arial"/>
        <family val="2"/>
      </rPr>
      <t xml:space="preserve">
</t>
    </r>
    <r>
      <rPr>
        <sz val="12"/>
        <rFont val="Arial"/>
        <family val="2"/>
      </rPr>
      <t>El valor crédito ($ 169.054.287.36) es producto de los traslados presupuestales ($112.554.287,4) realizados en el marco del proceso de armonización presupuestal, autorizado por la Junta Directiva de EPA ESP., mediante Acuerdo N° 013 de 2020 y aquellos realizados ($56.500.000) mediante acuerdo N° 019 de 2020.</t>
    </r>
  </si>
  <si>
    <r>
      <t xml:space="preserve">Para la vigencia 2020, se programaron 9 acciones. En el periodo comprendido entre el 01 de octubre y el 31 de diciembre del 2020,se cuenta con la histografía de los análisis de los puntos de muestreo en los diferentes sectores hidráulicos de la red de distribución, por otro lado, se realizó la modelación hidráulica y de la calidad del agua en los sectores hidráulicos No.  4,8,101,102 , lo cual representa 4 acciones para este trimestre, comprendiendo los análisis de la edad del agua en la red, así como también el análisis del decaimiento del cloro residual libre en dicho sector.
</t>
    </r>
    <r>
      <rPr>
        <b/>
        <sz val="12"/>
        <rFont val="Arial"/>
        <family val="2"/>
      </rPr>
      <t xml:space="preserve">
INFORMACIÓN GENERAL DEL PRESUPUESTO DEL PROYECTO 
</t>
    </r>
    <r>
      <rPr>
        <sz val="12"/>
        <rFont val="Arial"/>
        <family val="2"/>
      </rPr>
      <t xml:space="preserve">Presupuesto Inicial: 0
Adiciones:
Reducciones:
Créditos: $ 3.519.586,00
Contra créditos: 
</t>
    </r>
    <r>
      <rPr>
        <b/>
        <sz val="12"/>
        <rFont val="Arial"/>
        <family val="2"/>
      </rPr>
      <t xml:space="preserve">Presupuesto Definitivo: $ 3.519.586,00
Presupuesto Comprometido: $ 858.666,60
Presupuesto Obligado:  $ 858.666,60
</t>
    </r>
    <r>
      <rPr>
        <sz val="12"/>
        <rFont val="Arial"/>
        <family val="2"/>
      </rPr>
      <t xml:space="preserve">
El valor crédito ($3.519.586) es producto de los traslados presupuestales realizados en el marco del proceso de armonización presupuestal, autorizado por la Junta Directiva de EPA ESP., mediante Acuerdo N° 013 de 2020. </t>
    </r>
  </si>
  <si>
    <r>
      <t xml:space="preserve">En el periodo comprendido entre el 01 de octubre y el 31 de diciembre del 2020, el proceso de Gestión Planeación Técnica, en cabeza de la Subgerencia Técnica, lidero y desarrollo las actividades de ingeniería de detalle (estudio, diseño, presupuestos, análisis de precios unitarios, visitas de campo entre otros) para el desarrollo de obras de gran impacto, relacionadas con la construcción, reposición y rehabilitación de la infraestructura de acueducto, alcantarillado y aseo.  Así mismo, apoyo el componente técnico en la revisión de consultorías en ejecución para el mejoramiento de la infraestructura de los servicios a cargo de la EPA ESP., de igual forma, contribuyo al desarrollo de ciudad a través de insumos técnicos para la formulación y ejecución de obras.
Adicional a lo anterior, el equipo técnico adelanto las acciones encaminadas a la formulación, ajuste y actualización de proyectos de inversión para la gestión de recursos ante el viceministerio de Agua y Saneamiento Básico, la UNGRD, la Gobernación y el municipio, los cuales se pueden consultar a través del informe de gestión 2020.
Es importante mencionar que durante el tiempo reportado, a través de recursos asignados al proyecto de Estudios y Diseños, se logró la adjudicación de contratos importantes para el cumplimiento del PSMV como son: 
- Diagnostico, diseño y ajustes a los procesos para la rehabilitación y mantenimiento de la PTAR La Marina, municipio de Armenia (Con vigencias futuras con afectacion presupuestal 2021)
- Estudios y diseños para los colectores de las quebradas La Florida, San Nicolás y Rio Quindío municipio de Armenia (Incluye Interventoría externa).
- Entre otros estudios que contribuyen al cumplimiento de la planificación y a la proyección institucional.
Estos ultimos estudios cuentan con vigencias futuras aprobadas.
</t>
    </r>
    <r>
      <rPr>
        <b/>
        <sz val="12"/>
        <rFont val="Arial"/>
        <family val="2"/>
      </rPr>
      <t xml:space="preserve">
INFORMACIÓN GENERAL DEL PRESUPUESTO DEL PROYECTO 
</t>
    </r>
    <r>
      <rPr>
        <sz val="12"/>
        <rFont val="Arial"/>
        <family val="2"/>
      </rPr>
      <t xml:space="preserve">Presupuesto Inicial: 0
Adiciones:
Reducciones:
Créditos: $2.200.780.504,00
Contra créditos: 
</t>
    </r>
    <r>
      <rPr>
        <b/>
        <sz val="12"/>
        <rFont val="Arial"/>
        <family val="2"/>
      </rPr>
      <t>Presupuesto Definitivo: $ 2.200.780.504,00
Presupuesto Comprometido: $ 1.765.722.705,22
Presupuesto Obligado:  $ 556.356.712,57</t>
    </r>
    <r>
      <rPr>
        <sz val="12"/>
        <rFont val="Arial"/>
        <family val="2"/>
      </rPr>
      <t xml:space="preserve">
</t>
    </r>
    <r>
      <rPr>
        <b/>
        <sz val="12"/>
        <rFont val="Arial"/>
        <family val="2"/>
      </rPr>
      <t>Nota Generales.</t>
    </r>
    <r>
      <rPr>
        <sz val="12"/>
        <rFont val="Arial"/>
        <family val="2"/>
      </rPr>
      <t xml:space="preserve"> El valor crédito ( $ 2.200.780.504) es producto de los traslados presupuestales realizados en el marco del proceso de armonización presupuestal, autorizado por la Junta Directiva de EPA ESP., mediante Acuerdo N° 013 de 2020. </t>
    </r>
  </si>
  <si>
    <r>
      <rPr>
        <b/>
        <sz val="12"/>
        <rFont val="Arial"/>
        <family val="2"/>
      </rPr>
      <t>Código Interno EPA
202011101
Subprograma:</t>
    </r>
    <r>
      <rPr>
        <sz val="12"/>
        <rFont val="Arial"/>
        <family val="2"/>
      </rPr>
      <t xml:space="preserve">
Expansión de infraestructura  de servicios públicos
</t>
    </r>
    <r>
      <rPr>
        <b/>
        <sz val="12"/>
        <rFont val="Arial"/>
        <family val="2"/>
      </rPr>
      <t>Linea de Proyecto.</t>
    </r>
    <r>
      <rPr>
        <sz val="12"/>
        <rFont val="Arial"/>
        <family val="2"/>
      </rPr>
      <t xml:space="preserve">
Expansión de los componentes del sistema de captación, conducción y tratamiento de agua </t>
    </r>
  </si>
  <si>
    <r>
      <rPr>
        <b/>
        <sz val="12"/>
        <rFont val="Arial"/>
        <family val="2"/>
      </rPr>
      <t>Código Interno EPA</t>
    </r>
    <r>
      <rPr>
        <sz val="12"/>
        <rFont val="Arial"/>
        <family val="2"/>
      </rPr>
      <t xml:space="preserve">
202011202
</t>
    </r>
    <r>
      <rPr>
        <b/>
        <sz val="12"/>
        <rFont val="Arial"/>
        <family val="2"/>
      </rPr>
      <t>Subprograma:</t>
    </r>
    <r>
      <rPr>
        <sz val="12"/>
        <rFont val="Arial"/>
        <family val="2"/>
      </rPr>
      <t xml:space="preserve">
Expansión de infraestructura  de servicios públicos
</t>
    </r>
    <r>
      <rPr>
        <b/>
        <sz val="12"/>
        <rFont val="Arial"/>
        <family val="2"/>
      </rPr>
      <t>Linea de Proyecto.</t>
    </r>
    <r>
      <rPr>
        <sz val="12"/>
        <rFont val="Arial"/>
        <family val="2"/>
      </rPr>
      <t xml:space="preserve">
Expansión de los componentes del sistema de distribución de agua potable</t>
    </r>
  </si>
  <si>
    <r>
      <rPr>
        <b/>
        <sz val="12"/>
        <rFont val="Arial"/>
        <family val="2"/>
      </rPr>
      <t>Código Interno EPA</t>
    </r>
    <r>
      <rPr>
        <sz val="12"/>
        <rFont val="Arial"/>
        <family val="2"/>
      </rPr>
      <t xml:space="preserve">
202011303
</t>
    </r>
    <r>
      <rPr>
        <b/>
        <sz val="12"/>
        <rFont val="Arial"/>
        <family val="2"/>
      </rPr>
      <t>Subprograma:</t>
    </r>
    <r>
      <rPr>
        <sz val="12"/>
        <rFont val="Arial"/>
        <family val="2"/>
      </rPr>
      <t xml:space="preserve">
Expansión de infraestructura  de servicios públicos
</t>
    </r>
    <r>
      <rPr>
        <b/>
        <sz val="12"/>
        <rFont val="Arial"/>
        <family val="2"/>
      </rPr>
      <t>Linea de Proyecto.</t>
    </r>
    <r>
      <rPr>
        <sz val="12"/>
        <rFont val="Arial"/>
        <family val="2"/>
      </rPr>
      <t xml:space="preserve">
Expansión de los componentes del sistema de Alcantarillado</t>
    </r>
  </si>
  <si>
    <r>
      <rPr>
        <b/>
        <sz val="12"/>
        <rFont val="Arial"/>
        <family val="2"/>
      </rPr>
      <t>Código Interno EPA</t>
    </r>
    <r>
      <rPr>
        <sz val="12"/>
        <rFont val="Arial"/>
        <family val="2"/>
      </rPr>
      <t xml:space="preserve">
202011404
</t>
    </r>
    <r>
      <rPr>
        <b/>
        <sz val="12"/>
        <rFont val="Arial"/>
        <family val="2"/>
      </rPr>
      <t>Subprograma:</t>
    </r>
    <r>
      <rPr>
        <sz val="12"/>
        <rFont val="Arial"/>
        <family val="2"/>
      </rPr>
      <t xml:space="preserve">
Expansión de infraestructura  de servicios públicos
</t>
    </r>
    <r>
      <rPr>
        <b/>
        <sz val="12"/>
        <rFont val="Arial"/>
        <family val="2"/>
      </rPr>
      <t>Linea de Proyecto.</t>
    </r>
    <r>
      <rPr>
        <sz val="12"/>
        <rFont val="Arial"/>
        <family val="2"/>
      </rPr>
      <t xml:space="preserve">
Expansión de los componentes del sistema de colectores, interceptores y emisarios finales</t>
    </r>
  </si>
  <si>
    <r>
      <rPr>
        <b/>
        <sz val="12"/>
        <rFont val="Arial"/>
        <family val="2"/>
      </rPr>
      <t>Código Interno EPA</t>
    </r>
    <r>
      <rPr>
        <sz val="12"/>
        <rFont val="Arial"/>
        <family val="2"/>
      </rPr>
      <t xml:space="preserve">
202011505
</t>
    </r>
    <r>
      <rPr>
        <b/>
        <sz val="12"/>
        <rFont val="Arial"/>
        <family val="2"/>
      </rPr>
      <t>Subprograma:</t>
    </r>
    <r>
      <rPr>
        <sz val="12"/>
        <rFont val="Arial"/>
        <family val="2"/>
      </rPr>
      <t xml:space="preserve">
Expansión de infraestructura  de servicios públicos
</t>
    </r>
    <r>
      <rPr>
        <b/>
        <sz val="12"/>
        <rFont val="Arial"/>
        <family val="2"/>
      </rPr>
      <t>Linea de Proyecto.</t>
    </r>
    <r>
      <rPr>
        <sz val="12"/>
        <rFont val="Arial"/>
        <family val="2"/>
      </rPr>
      <t xml:space="preserve">
Implementación de Sistemas de Tratamiento de Aguas Residuales </t>
    </r>
  </si>
  <si>
    <r>
      <rPr>
        <b/>
        <sz val="12"/>
        <rFont val="Arial"/>
        <family val="2"/>
      </rPr>
      <t>Código Interno EPA</t>
    </r>
    <r>
      <rPr>
        <sz val="12"/>
        <rFont val="Arial"/>
        <family val="2"/>
      </rPr>
      <t xml:space="preserve">
202012106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los componentes del  Sistema de captación, conducción de agua cruda y tratamiento. </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</si>
  <si>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los componentes del  Sistema de captación, conducción de agua cruda y tratamiento. </t>
    </r>
  </si>
  <si>
    <r>
      <rPr>
        <b/>
        <sz val="12"/>
        <rFont val="Arial"/>
        <family val="2"/>
      </rPr>
      <t>Código Interno EPA</t>
    </r>
    <r>
      <rPr>
        <sz val="12"/>
        <rFont val="Arial"/>
        <family val="2"/>
      </rPr>
      <t xml:space="preserve">
202012207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los componentes del sistema de distribución de agua potable</t>
    </r>
  </si>
  <si>
    <r>
      <rPr>
        <b/>
        <sz val="12"/>
        <rFont val="Arial"/>
        <family val="2"/>
      </rPr>
      <t>Código Interno EPA</t>
    </r>
    <r>
      <rPr>
        <sz val="12"/>
        <rFont val="Arial"/>
        <family val="2"/>
      </rPr>
      <t xml:space="preserve">
202012308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los componentes del sistema de Alcantarillado</t>
    </r>
  </si>
  <si>
    <r>
      <rPr>
        <b/>
        <sz val="12"/>
        <rFont val="Arial"/>
        <family val="2"/>
      </rPr>
      <t>Código Interno EPA</t>
    </r>
    <r>
      <rPr>
        <sz val="12"/>
        <rFont val="Arial"/>
        <family val="2"/>
      </rPr>
      <t xml:space="preserve">
202012409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los componentes del sistema de colectores, interceptores y emisarios finales</t>
    </r>
  </si>
  <si>
    <r>
      <rPr>
        <b/>
        <sz val="12"/>
        <rFont val="Arial"/>
        <family val="2"/>
      </rPr>
      <t>Código Interno EPA</t>
    </r>
    <r>
      <rPr>
        <sz val="12"/>
        <rFont val="Arial"/>
        <family val="2"/>
      </rPr>
      <t xml:space="preserve">
202012510
</t>
    </r>
    <r>
      <rPr>
        <b/>
        <sz val="12"/>
        <rFont val="Arial"/>
        <family val="2"/>
      </rPr>
      <t>Subprograma:</t>
    </r>
    <r>
      <rPr>
        <sz val="12"/>
        <rFont val="Arial"/>
        <family val="2"/>
      </rPr>
      <t xml:space="preserve">
Reposición u optimización de infraestructura de servicios públicos
</t>
    </r>
    <r>
      <rPr>
        <b/>
        <sz val="12"/>
        <rFont val="Arial"/>
        <family val="2"/>
      </rPr>
      <t>Linea de Proyecto.</t>
    </r>
    <r>
      <rPr>
        <sz val="12"/>
        <rFont val="Arial"/>
        <family val="2"/>
      </rPr>
      <t xml:space="preserve">
Reposición u optimización de componentes del Sistema de Tratamiento de Aguas Residuales</t>
    </r>
  </si>
  <si>
    <r>
      <rPr>
        <b/>
        <sz val="12"/>
        <rFont val="Arial"/>
        <family val="2"/>
      </rPr>
      <t>Código Interno EPA</t>
    </r>
    <r>
      <rPr>
        <sz val="12"/>
        <rFont val="Arial"/>
        <family val="2"/>
      </rPr>
      <t xml:space="preserve">
202013111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captación y conducción de agua cruda</t>
    </r>
  </si>
  <si>
    <r>
      <rPr>
        <b/>
        <sz val="12"/>
        <rFont val="Arial"/>
        <family val="2"/>
      </rPr>
      <t>Código Interno EPA</t>
    </r>
    <r>
      <rPr>
        <sz val="12"/>
        <rFont val="Arial"/>
        <family val="2"/>
      </rPr>
      <t xml:space="preserve">
202013112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captación y conducción de agua cruda</t>
    </r>
  </si>
  <si>
    <r>
      <rPr>
        <b/>
        <sz val="12"/>
        <rFont val="Arial"/>
        <family val="2"/>
      </rPr>
      <t>Código Interno EPA</t>
    </r>
    <r>
      <rPr>
        <sz val="12"/>
        <rFont val="Arial"/>
        <family val="2"/>
      </rPr>
      <t xml:space="preserve">
202013213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producción de agua potable</t>
    </r>
  </si>
  <si>
    <r>
      <rPr>
        <b/>
        <sz val="12"/>
        <rFont val="Arial"/>
        <family val="2"/>
      </rPr>
      <t>Código Interno EPA</t>
    </r>
    <r>
      <rPr>
        <sz val="12"/>
        <rFont val="Arial"/>
        <family val="2"/>
      </rPr>
      <t xml:space="preserve">
202013214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producción de agua potable</t>
    </r>
  </si>
  <si>
    <r>
      <rPr>
        <b/>
        <sz val="12"/>
        <rFont val="Arial"/>
        <family val="2"/>
      </rPr>
      <t>Código Interno EPA</t>
    </r>
    <r>
      <rPr>
        <sz val="12"/>
        <rFont val="Arial"/>
        <family val="2"/>
      </rPr>
      <t xml:space="preserve">
202013315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distribución de agua potable</t>
    </r>
  </si>
  <si>
    <r>
      <rPr>
        <b/>
        <sz val="12"/>
        <rFont val="Arial"/>
        <family val="2"/>
      </rPr>
      <t>Código Interno EPA</t>
    </r>
    <r>
      <rPr>
        <sz val="12"/>
        <rFont val="Arial"/>
        <family val="2"/>
      </rPr>
      <t xml:space="preserve">
202013416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Alcantarillado</t>
    </r>
  </si>
  <si>
    <r>
      <rPr>
        <b/>
        <sz val="12"/>
        <rFont val="Arial"/>
        <family val="2"/>
      </rPr>
      <t>Código Interno EPA</t>
    </r>
    <r>
      <rPr>
        <sz val="12"/>
        <rFont val="Arial"/>
        <family val="2"/>
      </rPr>
      <t xml:space="preserve">
202013517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colectores, interceptores y emisarios finales</t>
    </r>
  </si>
  <si>
    <r>
      <rPr>
        <b/>
        <sz val="12"/>
        <rFont val="Arial"/>
        <family val="2"/>
      </rPr>
      <t>Código Interno EPA</t>
    </r>
    <r>
      <rPr>
        <sz val="12"/>
        <rFont val="Arial"/>
        <family val="2"/>
      </rPr>
      <t xml:space="preserve">
202013618
</t>
    </r>
    <r>
      <rPr>
        <b/>
        <sz val="12"/>
        <rFont val="Arial"/>
        <family val="2"/>
      </rPr>
      <t>Subprograma:</t>
    </r>
    <r>
      <rPr>
        <sz val="12"/>
        <rFont val="Arial"/>
        <family val="2"/>
      </rPr>
      <t xml:space="preserve">
Rehabilitación y/o
mejoramiento de infraestructura  de servicios públicos
</t>
    </r>
    <r>
      <rPr>
        <b/>
        <sz val="12"/>
        <rFont val="Arial"/>
        <family val="2"/>
      </rPr>
      <t>Linea de Proyecto.</t>
    </r>
    <r>
      <rPr>
        <sz val="12"/>
        <rFont val="Arial"/>
        <family val="2"/>
      </rPr>
      <t xml:space="preserve">
Rehabilitación  y/o mejoramiento de los componentes del Sistema de Tratamiento de Aguas Residuales</t>
    </r>
  </si>
  <si>
    <r>
      <t xml:space="preserve">Código Interno EPA
No Aplica
</t>
    </r>
    <r>
      <rPr>
        <b/>
        <sz val="12"/>
        <rFont val="Arial"/>
        <family val="2"/>
      </rPr>
      <t>Subprograma:</t>
    </r>
    <r>
      <rPr>
        <sz val="12"/>
        <rFont val="Arial"/>
        <family val="2"/>
      </rPr>
      <t xml:space="preserve">
Contingencia y gestión del riesgo  de servicios públicos
</t>
    </r>
    <r>
      <rPr>
        <b/>
        <sz val="12"/>
        <rFont val="Arial"/>
        <family val="2"/>
      </rPr>
      <t>Linea de Proyecto.</t>
    </r>
    <r>
      <rPr>
        <sz val="12"/>
        <rFont val="Arial"/>
        <family val="2"/>
      </rPr>
      <t xml:space="preserve">
Construcción de Infraestructura de Contingencia para el Municipio de Armenia</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</si>
  <si>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Contingencia y gestión del riesgo  de servicios públicos
</t>
    </r>
    <r>
      <rPr>
        <b/>
        <sz val="12"/>
        <rFont val="Arial"/>
        <family val="2"/>
      </rPr>
      <t>Linea de Proyecto.</t>
    </r>
    <r>
      <rPr>
        <sz val="12"/>
        <rFont val="Arial"/>
        <family val="2"/>
      </rPr>
      <t xml:space="preserve">
Reposición u optimización de infraestructura de contingencia del Municipio de Armenia</t>
    </r>
  </si>
  <si>
    <r>
      <rPr>
        <b/>
        <sz val="12"/>
        <rFont val="Arial"/>
        <family val="2"/>
      </rPr>
      <t>Código Interno EPA</t>
    </r>
    <r>
      <rPr>
        <sz val="12"/>
        <rFont val="Arial"/>
        <family val="2"/>
      </rPr>
      <t xml:space="preserve">
202014319
</t>
    </r>
    <r>
      <rPr>
        <b/>
        <sz val="12"/>
        <rFont val="Arial"/>
        <family val="2"/>
      </rPr>
      <t xml:space="preserve">
Subprograma:</t>
    </r>
    <r>
      <rPr>
        <sz val="12"/>
        <rFont val="Arial"/>
        <family val="2"/>
      </rPr>
      <t xml:space="preserve">
Contingencia y gestión del riesgo  de servicios públicos
</t>
    </r>
    <r>
      <rPr>
        <b/>
        <sz val="12"/>
        <rFont val="Arial"/>
        <family val="2"/>
      </rPr>
      <t>Linea de Proyecto.</t>
    </r>
    <r>
      <rPr>
        <sz val="12"/>
        <rFont val="Arial"/>
        <family val="2"/>
      </rPr>
      <t xml:space="preserve">
Rehabilitación y /o Mejoramiento de la Infraestructura de Contingencia del Municipio de Armenia</t>
    </r>
  </si>
  <si>
    <r>
      <t xml:space="preserve">Código Interno EPA
No Aplica
</t>
    </r>
    <r>
      <rPr>
        <b/>
        <sz val="12"/>
        <rFont val="Arial"/>
        <family val="2"/>
      </rPr>
      <t>Subprograma:</t>
    </r>
    <r>
      <rPr>
        <sz val="12"/>
        <rFont val="Arial"/>
        <family val="2"/>
      </rPr>
      <t xml:space="preserve">
Contingencia y gestión del riesgo  de servicios públicos
</t>
    </r>
    <r>
      <rPr>
        <b/>
        <sz val="12"/>
        <rFont val="Arial"/>
        <family val="2"/>
      </rPr>
      <t>Linea de Proyecto.</t>
    </r>
    <r>
      <rPr>
        <sz val="12"/>
        <rFont val="Arial"/>
        <family val="2"/>
      </rPr>
      <t xml:space="preserve">
Atención a Contingencias</t>
    </r>
  </si>
  <si>
    <r>
      <rPr>
        <b/>
        <sz val="12"/>
        <rFont val="Arial"/>
        <family val="2"/>
      </rPr>
      <t>Código Interno EPA</t>
    </r>
    <r>
      <rPr>
        <sz val="12"/>
        <rFont val="Arial"/>
        <family val="2"/>
      </rPr>
      <t xml:space="preserve">
202015120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Sistema de Información Geográfico - SIG</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</si>
  <si>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Modelación hidráulica de los sistemas de Acueducto y Alcantarillado</t>
    </r>
  </si>
  <si>
    <r>
      <t xml:space="preserve">Código Interno EPA
202015221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Modelación hidráulica de los sistemas de Acueducto y Alcantarillado</t>
    </r>
  </si>
  <si>
    <r>
      <rPr>
        <b/>
        <sz val="12"/>
        <rFont val="Arial"/>
        <family val="2"/>
      </rPr>
      <t>Código Interno EPA</t>
    </r>
    <r>
      <rPr>
        <sz val="12"/>
        <rFont val="Arial"/>
        <family val="2"/>
      </rPr>
      <t xml:space="preserve">
202015222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Modelación hidráulica de los sistemas de Acueducto y Alcantarillado</t>
    </r>
  </si>
  <si>
    <r>
      <rPr>
        <b/>
        <sz val="12"/>
        <rFont val="Arial"/>
        <family val="2"/>
      </rPr>
      <t>Código Interno EPA</t>
    </r>
    <r>
      <rPr>
        <sz val="12"/>
        <rFont val="Arial"/>
        <family val="2"/>
      </rPr>
      <t xml:space="preserve">
202015323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Ingeniería de detalle para el desarrollo de los servicios de Acueducto y Alcantarillado</t>
    </r>
  </si>
  <si>
    <r>
      <rPr>
        <b/>
        <sz val="12"/>
        <rFont val="Arial"/>
        <family val="2"/>
      </rPr>
      <t>Código Interno EPA</t>
    </r>
    <r>
      <rPr>
        <sz val="12"/>
        <rFont val="Arial"/>
        <family val="2"/>
      </rPr>
      <t xml:space="preserve">
202015324
</t>
    </r>
    <r>
      <rPr>
        <b/>
        <sz val="12"/>
        <rFont val="Arial"/>
        <family val="2"/>
      </rPr>
      <t>Subprograma:</t>
    </r>
    <r>
      <rPr>
        <sz val="12"/>
        <rFont val="Arial"/>
        <family val="2"/>
      </rPr>
      <t xml:space="preserve">
Planeación técnica para el desarrollo de los servicios públicos
</t>
    </r>
    <r>
      <rPr>
        <b/>
        <sz val="12"/>
        <rFont val="Arial"/>
        <family val="2"/>
      </rPr>
      <t>Linea de Proyecto.</t>
    </r>
    <r>
      <rPr>
        <sz val="12"/>
        <rFont val="Arial"/>
        <family val="2"/>
      </rPr>
      <t xml:space="preserve">
Ingeniería de detalle para el desarrollo de los servicios de Acueducto y Alcantarillado</t>
    </r>
  </si>
  <si>
    <r>
      <rPr>
        <b/>
        <sz val="12"/>
        <rFont val="Arial"/>
        <family val="2"/>
      </rPr>
      <t>Código Interno EPA</t>
    </r>
    <r>
      <rPr>
        <sz val="12"/>
        <rFont val="Arial"/>
        <family val="2"/>
      </rPr>
      <t xml:space="preserve">
202016125
</t>
    </r>
    <r>
      <rPr>
        <b/>
        <sz val="12"/>
        <rFont val="Arial"/>
        <family val="2"/>
      </rPr>
      <t>Subprograma:</t>
    </r>
    <r>
      <rPr>
        <sz val="12"/>
        <rFont val="Arial"/>
        <family val="2"/>
      </rPr>
      <t xml:space="preserve">
Fortalecimiento técnico y operativo para el desarrollo de los servicios 
</t>
    </r>
    <r>
      <rPr>
        <b/>
        <sz val="12"/>
        <rFont val="Arial"/>
        <family val="2"/>
      </rPr>
      <t>Linea de Proyecto.</t>
    </r>
    <r>
      <rPr>
        <sz val="12"/>
        <rFont val="Arial"/>
        <family val="2"/>
      </rPr>
      <t xml:space="preserve">
Adquisición de maquinaria, herramientas y equipos de los servicios</t>
    </r>
  </si>
  <si>
    <r>
      <rPr>
        <b/>
        <sz val="12"/>
        <rFont val="Arial"/>
        <family val="2"/>
      </rPr>
      <t>Código Interno EPA</t>
    </r>
    <r>
      <rPr>
        <sz val="12"/>
        <rFont val="Arial"/>
        <family val="2"/>
      </rPr>
      <t xml:space="preserve">
202017126
</t>
    </r>
    <r>
      <rPr>
        <b/>
        <sz val="12"/>
        <rFont val="Arial"/>
        <family val="2"/>
      </rPr>
      <t>Subprograma:</t>
    </r>
    <r>
      <rPr>
        <sz val="12"/>
        <rFont val="Arial"/>
        <family val="2"/>
      </rPr>
      <t xml:space="preserve">
Fomento a la Gestión Integral de Residuos Solidos
</t>
    </r>
    <r>
      <rPr>
        <b/>
        <sz val="12"/>
        <rFont val="Arial"/>
        <family val="2"/>
      </rPr>
      <t>Linea de Proyecto.</t>
    </r>
    <r>
      <rPr>
        <sz val="12"/>
        <rFont val="Arial"/>
        <family val="2"/>
      </rPr>
      <t xml:space="preserve">
Fomento a la separación, recuperación, aprovechamiento y comercialización de Residuos Solidos</t>
    </r>
  </si>
  <si>
    <r>
      <rPr>
        <b/>
        <sz val="12"/>
        <rFont val="Arial"/>
        <family val="2"/>
      </rPr>
      <t>Código Interno EPA</t>
    </r>
    <r>
      <rPr>
        <sz val="12"/>
        <rFont val="Arial"/>
        <family val="2"/>
      </rPr>
      <t xml:space="preserve">
202017127
</t>
    </r>
    <r>
      <rPr>
        <b/>
        <sz val="12"/>
        <rFont val="Arial"/>
        <family val="2"/>
      </rPr>
      <t xml:space="preserve">
Subprograma:
</t>
    </r>
    <r>
      <rPr>
        <sz val="12"/>
        <rFont val="Arial"/>
        <family val="2"/>
      </rPr>
      <t xml:space="preserve">Fomento a la Gestión Integral de Residuos Solidos
</t>
    </r>
    <r>
      <rPr>
        <b/>
        <sz val="12"/>
        <rFont val="Arial"/>
        <family val="2"/>
      </rPr>
      <t>Linea de Proyecto.</t>
    </r>
    <r>
      <rPr>
        <sz val="12"/>
        <rFont val="Arial"/>
        <family val="2"/>
      </rPr>
      <t xml:space="preserve">
Fomento a la separación, recuperación, aprovechamiento y comercialización de Residuos Solidos</t>
    </r>
  </si>
  <si>
    <r>
      <rPr>
        <b/>
        <sz val="12"/>
        <rFont val="Arial"/>
        <family val="2"/>
      </rPr>
      <t>Código Interno EPA</t>
    </r>
    <r>
      <rPr>
        <sz val="12"/>
        <rFont val="Arial"/>
        <family val="2"/>
      </rPr>
      <t xml:space="preserve">
202021128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Conservación y recuperación de cuencas abastecedoras </t>
    </r>
  </si>
  <si>
    <r>
      <rPr>
        <b/>
        <sz val="12"/>
        <rFont val="Arial"/>
        <family val="2"/>
      </rPr>
      <t>Código Interno EPA</t>
    </r>
    <r>
      <rPr>
        <sz val="12"/>
        <rFont val="Arial"/>
        <family val="2"/>
      </rPr>
      <t xml:space="preserve">
202021229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Control y reducción de pérdidas técnicas</t>
    </r>
  </si>
  <si>
    <r>
      <rPr>
        <b/>
        <sz val="12"/>
        <rFont val="Arial"/>
        <family val="2"/>
      </rPr>
      <t>Código Interno EPA</t>
    </r>
    <r>
      <rPr>
        <sz val="12"/>
        <rFont val="Arial"/>
        <family val="2"/>
      </rPr>
      <t xml:space="preserve">
202021230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Control y reducción de pérdidas técnicas</t>
    </r>
  </si>
  <si>
    <r>
      <rPr>
        <b/>
        <sz val="12"/>
        <rFont val="Arial"/>
        <family val="2"/>
      </rPr>
      <t>Código Interno EPA</t>
    </r>
    <r>
      <rPr>
        <sz val="12"/>
        <rFont val="Arial"/>
        <family val="2"/>
      </rPr>
      <t xml:space="preserve">
202021231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Control y reducción de pérdidas técnicas</t>
    </r>
  </si>
  <si>
    <r>
      <rPr>
        <b/>
        <sz val="12"/>
        <rFont val="Arial"/>
        <family val="2"/>
      </rPr>
      <t>Código Interno EPA</t>
    </r>
    <r>
      <rPr>
        <sz val="12"/>
        <rFont val="Arial"/>
        <family val="2"/>
      </rPr>
      <t xml:space="preserve">
202021332
</t>
    </r>
    <r>
      <rPr>
        <b/>
        <sz val="12"/>
        <rFont val="Arial"/>
        <family val="2"/>
      </rPr>
      <t>Subprograma:</t>
    </r>
    <r>
      <rPr>
        <sz val="12"/>
        <rFont val="Arial"/>
        <family val="2"/>
      </rPr>
      <t xml:space="preserve">
Uso Eficiente y Ahorro del Agua
</t>
    </r>
    <r>
      <rPr>
        <b/>
        <sz val="12"/>
        <rFont val="Arial"/>
        <family val="2"/>
      </rPr>
      <t xml:space="preserve">
Linea de Proyecto.
</t>
    </r>
    <r>
      <rPr>
        <sz val="12"/>
        <rFont val="Arial"/>
        <family val="2"/>
      </rPr>
      <t>Control y reducción de pérdidas comerciales</t>
    </r>
  </si>
  <si>
    <r>
      <rPr>
        <b/>
        <sz val="12"/>
        <rFont val="Arial"/>
        <family val="2"/>
      </rPr>
      <t>Código Interno EPA</t>
    </r>
    <r>
      <rPr>
        <sz val="12"/>
        <rFont val="Arial"/>
        <family val="2"/>
      </rPr>
      <t xml:space="preserve">
No Aplica
</t>
    </r>
    <r>
      <rPr>
        <b/>
        <sz val="12"/>
        <rFont val="Arial"/>
        <family val="2"/>
      </rPr>
      <t xml:space="preserve">
Subprograma:
</t>
    </r>
    <r>
      <rPr>
        <sz val="12"/>
        <rFont val="Arial"/>
        <family val="2"/>
      </rPr>
      <t xml:space="preserve">Uso Eficiente y Ahorro del Agua
</t>
    </r>
    <r>
      <rPr>
        <b/>
        <sz val="12"/>
        <rFont val="Arial"/>
        <family val="2"/>
      </rPr>
      <t>Linea de Proyecto.</t>
    </r>
    <r>
      <rPr>
        <sz val="12"/>
        <rFont val="Arial"/>
        <family val="2"/>
      </rPr>
      <t xml:space="preserve">
Racionalización del consumo interno</t>
    </r>
  </si>
  <si>
    <r>
      <rPr>
        <b/>
        <sz val="12"/>
        <rFont val="Arial"/>
        <family val="2"/>
      </rPr>
      <t>Código Interno EPA</t>
    </r>
    <r>
      <rPr>
        <sz val="12"/>
        <rFont val="Arial"/>
        <family val="2"/>
      </rPr>
      <t xml:space="preserve">
202021533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Cultura del agua</t>
    </r>
  </si>
  <si>
    <r>
      <rPr>
        <b/>
        <sz val="12"/>
        <rFont val="Arial"/>
        <family val="2"/>
      </rPr>
      <t>Código Interno EPA</t>
    </r>
    <r>
      <rPr>
        <sz val="12"/>
        <rFont val="Arial"/>
        <family val="2"/>
      </rPr>
      <t xml:space="preserve">
202021534
</t>
    </r>
    <r>
      <rPr>
        <b/>
        <sz val="12"/>
        <rFont val="Arial"/>
        <family val="2"/>
      </rPr>
      <t>Subprograma:</t>
    </r>
    <r>
      <rPr>
        <sz val="12"/>
        <rFont val="Arial"/>
        <family val="2"/>
      </rPr>
      <t xml:space="preserve">
Uso Eficiente y Ahorro del Agua
</t>
    </r>
    <r>
      <rPr>
        <b/>
        <sz val="12"/>
        <rFont val="Arial"/>
        <family val="2"/>
      </rPr>
      <t>Linea de Proyecto.</t>
    </r>
    <r>
      <rPr>
        <sz val="12"/>
        <rFont val="Arial"/>
        <family val="2"/>
      </rPr>
      <t xml:space="preserve">
Cultura del agua</t>
    </r>
  </si>
  <si>
    <r>
      <rPr>
        <b/>
        <sz val="12"/>
        <rFont val="Arial"/>
        <family val="2"/>
      </rPr>
      <t>Código Interno EPA</t>
    </r>
    <r>
      <rPr>
        <sz val="12"/>
        <rFont val="Arial"/>
        <family val="2"/>
      </rPr>
      <t xml:space="preserve">
202022135
</t>
    </r>
    <r>
      <rPr>
        <b/>
        <sz val="12"/>
        <rFont val="Arial"/>
        <family val="2"/>
      </rPr>
      <t>Subprograma:</t>
    </r>
    <r>
      <rPr>
        <sz val="12"/>
        <rFont val="Arial"/>
        <family val="2"/>
      </rPr>
      <t xml:space="preserve">
Monitoreo y Control de la Calidad del Agua
</t>
    </r>
    <r>
      <rPr>
        <b/>
        <sz val="12"/>
        <rFont val="Arial"/>
        <family val="2"/>
      </rPr>
      <t>Linea de Proyecto.</t>
    </r>
    <r>
      <rPr>
        <sz val="12"/>
        <rFont val="Arial"/>
        <family val="2"/>
      </rPr>
      <t xml:space="preserve">
Monitoreo y Control de la Calidad del Agua</t>
    </r>
  </si>
  <si>
    <r>
      <rPr>
        <b/>
        <sz val="12"/>
        <rFont val="Arial"/>
        <family val="2"/>
      </rPr>
      <t>Código Interno EPA</t>
    </r>
    <r>
      <rPr>
        <sz val="12"/>
        <rFont val="Arial"/>
        <family val="2"/>
      </rPr>
      <t xml:space="preserve">
202022136
</t>
    </r>
    <r>
      <rPr>
        <b/>
        <sz val="12"/>
        <rFont val="Arial"/>
        <family val="2"/>
      </rPr>
      <t>Subprograma:</t>
    </r>
    <r>
      <rPr>
        <sz val="12"/>
        <rFont val="Arial"/>
        <family val="2"/>
      </rPr>
      <t xml:space="preserve">
Monitoreo y Control de la Calidad del Agua
</t>
    </r>
    <r>
      <rPr>
        <b/>
        <sz val="12"/>
        <rFont val="Arial"/>
        <family val="2"/>
      </rPr>
      <t>Linea de Proyecto.</t>
    </r>
    <r>
      <rPr>
        <sz val="12"/>
        <rFont val="Arial"/>
        <family val="2"/>
      </rPr>
      <t xml:space="preserve">
Monitoreo y Control de la Calidad del Agua</t>
    </r>
  </si>
  <si>
    <r>
      <rPr>
        <b/>
        <sz val="12"/>
        <rFont val="Arial"/>
        <family val="2"/>
      </rPr>
      <t>Código Interno EPA</t>
    </r>
    <r>
      <rPr>
        <sz val="12"/>
        <rFont val="Arial"/>
        <family val="2"/>
      </rPr>
      <t xml:space="preserve">
202031137
</t>
    </r>
    <r>
      <rPr>
        <b/>
        <sz val="12"/>
        <rFont val="Arial"/>
        <family val="2"/>
      </rPr>
      <t xml:space="preserve">
Subprograma:
</t>
    </r>
    <r>
      <rPr>
        <sz val="12"/>
        <rFont val="Arial"/>
        <family val="2"/>
      </rPr>
      <t xml:space="preserve">Planes y Programas Institucionales
</t>
    </r>
    <r>
      <rPr>
        <b/>
        <sz val="12"/>
        <rFont val="Arial"/>
        <family val="2"/>
      </rPr>
      <t>Linea de Proyecto.</t>
    </r>
    <r>
      <rPr>
        <sz val="12"/>
        <rFont val="Arial"/>
        <family val="2"/>
      </rPr>
      <t xml:space="preserve">
Formulación y actualización de Planes Institucionales </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</si>
  <si>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Planes y Programas Institucionales
</t>
    </r>
    <r>
      <rPr>
        <b/>
        <sz val="12"/>
        <rFont val="Arial"/>
        <family val="2"/>
      </rPr>
      <t>Linea de Proyecto.</t>
    </r>
    <r>
      <rPr>
        <sz val="12"/>
        <rFont val="Arial"/>
        <family val="2"/>
      </rPr>
      <t xml:space="preserve">
Formulación y actualización de Planes Institucionales </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</si>
  <si>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Planes y Programas Institucionales
</t>
    </r>
    <r>
      <rPr>
        <b/>
        <sz val="12"/>
        <rFont val="Arial"/>
        <family val="2"/>
      </rPr>
      <t>Linea de Proyecto.</t>
    </r>
    <r>
      <rPr>
        <sz val="12"/>
        <rFont val="Arial"/>
        <family val="2"/>
      </rPr>
      <t xml:space="preserve">
Implementación de planes institucionales (Decreto 612 de 2018)</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</si>
  <si>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Modelo Integrado de Planeación y Gestión 
</t>
    </r>
    <r>
      <rPr>
        <b/>
        <sz val="12"/>
        <rFont val="Arial"/>
        <family val="2"/>
      </rPr>
      <t>Linea de Proyecto.</t>
    </r>
    <r>
      <rPr>
        <sz val="12"/>
        <rFont val="Arial"/>
        <family val="2"/>
      </rPr>
      <t xml:space="preserve">
Adopción, implementación y seguimiento de las políticas del  Modelo Integrado de Planeación y Gestión </t>
    </r>
  </si>
  <si>
    <r>
      <rPr>
        <b/>
        <sz val="12"/>
        <rFont val="Arial"/>
        <family val="2"/>
      </rPr>
      <t>Código Interno EPA</t>
    </r>
    <r>
      <rPr>
        <sz val="12"/>
        <rFont val="Arial"/>
        <family val="2"/>
      </rPr>
      <t xml:space="preserve">
202033138
</t>
    </r>
    <r>
      <rPr>
        <b/>
        <sz val="12"/>
        <rFont val="Arial"/>
        <family val="2"/>
      </rPr>
      <t>Subprograma:</t>
    </r>
    <r>
      <rPr>
        <sz val="12"/>
        <rFont val="Arial"/>
        <family val="2"/>
      </rPr>
      <t xml:space="preserve">
Gestión de calidad para los servicios públicos
</t>
    </r>
    <r>
      <rPr>
        <b/>
        <sz val="12"/>
        <rFont val="Arial"/>
        <family val="2"/>
      </rPr>
      <t xml:space="preserve">
Linea de Proyecto.
</t>
    </r>
    <r>
      <rPr>
        <sz val="12"/>
        <rFont val="Arial"/>
        <family val="2"/>
      </rPr>
      <t>Ampliación y mantenimiento del Sistema Gestión Integrado</t>
    </r>
  </si>
  <si>
    <r>
      <rPr>
        <b/>
        <sz val="12"/>
        <rFont val="Arial"/>
        <family val="2"/>
      </rPr>
      <t>Código Interno EPA</t>
    </r>
    <r>
      <rPr>
        <sz val="12"/>
        <rFont val="Arial"/>
        <family val="2"/>
      </rPr>
      <t xml:space="preserve">
202033139
</t>
    </r>
    <r>
      <rPr>
        <b/>
        <sz val="12"/>
        <rFont val="Arial"/>
        <family val="2"/>
      </rPr>
      <t>Subprograma:</t>
    </r>
    <r>
      <rPr>
        <sz val="12"/>
        <rFont val="Arial"/>
        <family val="2"/>
      </rPr>
      <t xml:space="preserve">
Gestión de calidad para los servicios públicos
</t>
    </r>
    <r>
      <rPr>
        <b/>
        <sz val="12"/>
        <rFont val="Arial"/>
        <family val="2"/>
      </rPr>
      <t>Linea de Proyecto.</t>
    </r>
    <r>
      <rPr>
        <sz val="12"/>
        <rFont val="Arial"/>
        <family val="2"/>
      </rPr>
      <t xml:space="preserve">
Ampliación y mantenimiento del Sistema Gestión Integrado</t>
    </r>
  </si>
  <si>
    <r>
      <rPr>
        <b/>
        <sz val="12"/>
        <rFont val="Arial"/>
        <family val="2"/>
      </rPr>
      <t>Código Interno EPA</t>
    </r>
    <r>
      <rPr>
        <sz val="12"/>
        <rFont val="Arial"/>
        <family val="2"/>
      </rPr>
      <t xml:space="preserve">
202033140
</t>
    </r>
    <r>
      <rPr>
        <b/>
        <sz val="12"/>
        <rFont val="Arial"/>
        <family val="2"/>
      </rPr>
      <t xml:space="preserve">
Subprograma:
</t>
    </r>
    <r>
      <rPr>
        <sz val="12"/>
        <rFont val="Arial"/>
        <family val="2"/>
      </rPr>
      <t xml:space="preserve">Gestión de calidad para los servicios públicos
</t>
    </r>
    <r>
      <rPr>
        <b/>
        <sz val="12"/>
        <rFont val="Arial"/>
        <family val="2"/>
      </rPr>
      <t xml:space="preserve">
Linea de Proyecto.
</t>
    </r>
    <r>
      <rPr>
        <sz val="12"/>
        <rFont val="Arial"/>
        <family val="2"/>
      </rPr>
      <t>Ampliación y mantenimiento del Sistema Gestión Integrado</t>
    </r>
  </si>
  <si>
    <r>
      <rPr>
        <b/>
        <sz val="12"/>
        <rFont val="Arial"/>
        <family val="2"/>
      </rPr>
      <t>Código Interno EPA</t>
    </r>
    <r>
      <rPr>
        <sz val="12"/>
        <rFont val="Arial"/>
        <family val="2"/>
      </rPr>
      <t xml:space="preserve">
202034141
</t>
    </r>
    <r>
      <rPr>
        <b/>
        <sz val="12"/>
        <rFont val="Arial"/>
        <family val="2"/>
      </rPr>
      <t xml:space="preserve">Subprograma:
</t>
    </r>
    <r>
      <rPr>
        <sz val="12"/>
        <rFont val="Arial"/>
        <family val="2"/>
      </rPr>
      <t>Desarrollo de Instrumentos para la competitividad</t>
    </r>
    <r>
      <rPr>
        <b/>
        <sz val="12"/>
        <rFont val="Arial"/>
        <family val="2"/>
      </rPr>
      <t xml:space="preserve">
Linea de Proyecto.
</t>
    </r>
    <r>
      <rPr>
        <sz val="12"/>
        <rFont val="Arial"/>
        <family val="2"/>
      </rPr>
      <t>Imagen Corporativa</t>
    </r>
  </si>
  <si>
    <r>
      <rPr>
        <b/>
        <sz val="12"/>
        <rFont val="Arial"/>
        <family val="2"/>
      </rPr>
      <t>Código Interno EPA</t>
    </r>
    <r>
      <rPr>
        <sz val="12"/>
        <rFont val="Arial"/>
        <family val="2"/>
      </rPr>
      <t xml:space="preserve">
202034142
</t>
    </r>
    <r>
      <rPr>
        <b/>
        <sz val="12"/>
        <rFont val="Arial"/>
        <family val="2"/>
      </rPr>
      <t xml:space="preserve">
Subprograma:
</t>
    </r>
    <r>
      <rPr>
        <sz val="12"/>
        <rFont val="Arial"/>
        <family val="2"/>
      </rPr>
      <t xml:space="preserve">Desarrollo de Instrumentos para la competitividad
</t>
    </r>
    <r>
      <rPr>
        <b/>
        <sz val="12"/>
        <rFont val="Arial"/>
        <family val="2"/>
      </rPr>
      <t>Linea de Proyecto.</t>
    </r>
    <r>
      <rPr>
        <sz val="12"/>
        <rFont val="Arial"/>
        <family val="2"/>
      </rPr>
      <t xml:space="preserve">
Imagen Corporativa</t>
    </r>
  </si>
  <si>
    <r>
      <rPr>
        <b/>
        <sz val="12"/>
        <rFont val="Arial"/>
        <family val="2"/>
      </rPr>
      <t>Código Interno EPA</t>
    </r>
    <r>
      <rPr>
        <sz val="12"/>
        <rFont val="Arial"/>
        <family val="2"/>
      </rPr>
      <t xml:space="preserve">
202034243
</t>
    </r>
    <r>
      <rPr>
        <b/>
        <sz val="12"/>
        <rFont val="Arial"/>
        <family val="2"/>
      </rPr>
      <t>Subprograma:</t>
    </r>
    <r>
      <rPr>
        <sz val="12"/>
        <rFont val="Arial"/>
        <family val="2"/>
      </rPr>
      <t xml:space="preserve">
Desarrollo de Instrumentos para la competitividad
</t>
    </r>
    <r>
      <rPr>
        <b/>
        <sz val="12"/>
        <rFont val="Arial"/>
        <family val="2"/>
      </rPr>
      <t>Linea de Proyecto.</t>
    </r>
    <r>
      <rPr>
        <sz val="12"/>
        <rFont val="Arial"/>
        <family val="2"/>
      </rPr>
      <t xml:space="preserve">
Apoyo logístico y desarrollo institucional</t>
    </r>
  </si>
  <si>
    <r>
      <rPr>
        <b/>
        <sz val="12"/>
        <rFont val="Arial"/>
        <family val="2"/>
      </rPr>
      <t>Código Interno EPA</t>
    </r>
    <r>
      <rPr>
        <sz val="12"/>
        <rFont val="Arial"/>
        <family val="2"/>
      </rPr>
      <t xml:space="preserve">
202035144
</t>
    </r>
    <r>
      <rPr>
        <b/>
        <sz val="12"/>
        <rFont val="Arial"/>
        <family val="2"/>
      </rPr>
      <t>Subprograma:</t>
    </r>
    <r>
      <rPr>
        <sz val="12"/>
        <rFont val="Arial"/>
        <family val="2"/>
      </rPr>
      <t xml:space="preserve">
Fortalecimiento de plataforma tecnologías y sistemas de información
</t>
    </r>
    <r>
      <rPr>
        <b/>
        <sz val="12"/>
        <rFont val="Arial"/>
        <family val="2"/>
      </rPr>
      <t>Linea de Proyecto</t>
    </r>
    <r>
      <rPr>
        <sz val="12"/>
        <rFont val="Arial"/>
        <family val="2"/>
      </rPr>
      <t>.
Modernización y soporte de sistemas de información, recursos informáticos y de comunicaciones</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</si>
  <si>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Desarrollo de Servicios y Negocios para la competitividad
</t>
    </r>
    <r>
      <rPr>
        <b/>
        <sz val="12"/>
        <rFont val="Arial"/>
        <family val="2"/>
      </rPr>
      <t>Linea de Proyecto.</t>
    </r>
    <r>
      <rPr>
        <sz val="12"/>
        <rFont val="Arial"/>
        <family val="2"/>
      </rPr>
      <t xml:space="preserve">
Seguimiento y controles a los negocios estratégicos de EPA ESP</t>
    </r>
  </si>
  <si>
    <r>
      <rPr>
        <b/>
        <sz val="12"/>
        <rFont val="Arial"/>
        <family val="2"/>
      </rPr>
      <t>Código Interno EPA</t>
    </r>
    <r>
      <rPr>
        <sz val="12"/>
        <rFont val="Arial"/>
        <family val="2"/>
      </rPr>
      <t xml:space="preserve">
No Aplica
</t>
    </r>
    <r>
      <rPr>
        <b/>
        <sz val="12"/>
        <rFont val="Arial"/>
        <family val="2"/>
      </rPr>
      <t>Subprograma:</t>
    </r>
    <r>
      <rPr>
        <sz val="12"/>
        <rFont val="Arial"/>
        <family val="2"/>
      </rPr>
      <t xml:space="preserve">
Desarrollo de Servicios y Negocios para la competitividad
</t>
    </r>
    <r>
      <rPr>
        <b/>
        <sz val="12"/>
        <rFont val="Arial"/>
        <family val="2"/>
      </rPr>
      <t>Linea de Proyecto.</t>
    </r>
    <r>
      <rPr>
        <sz val="12"/>
        <rFont val="Arial"/>
        <family val="2"/>
      </rPr>
      <t xml:space="preserve">
Análisis para el desarrollo e nuevas Unidades de Negocio</t>
    </r>
  </si>
  <si>
    <r>
      <t xml:space="preserve">1. Continuidad a la ejecución el </t>
    </r>
    <r>
      <rPr>
        <b/>
        <sz val="12"/>
        <rFont val="Arial"/>
        <family val="2"/>
      </rPr>
      <t>contrato de consultoría No. 08/2019</t>
    </r>
    <r>
      <rPr>
        <sz val="12"/>
        <rFont val="Arial"/>
        <family val="2"/>
      </rPr>
      <t xml:space="preserve">, cuyo objeto es la "Consultoría para la expansión de los componentes del sistema de Captación, Conducción y Tratamiento de Agua de Empresas Publicas de Armenia ESP".
Durante el periodo reportado (De octubre a Diciembre) se lograron los siguientes avances en la consultoría: El producto N° 11 cuyo resultados es la  “Optimización de la unidad hidráulica"
</t>
    </r>
    <r>
      <rPr>
        <b/>
        <sz val="12"/>
        <rFont val="Arial"/>
        <family val="2"/>
      </rPr>
      <t xml:space="preserve">Nota 1. </t>
    </r>
    <r>
      <rPr>
        <sz val="12"/>
        <rFont val="Arial"/>
        <family val="2"/>
      </rPr>
      <t xml:space="preserve">Este contrato contó con la autorización de vigencias futuras  por parte de la Junta Directiva y COMFIS para la vigencia 2020.
</t>
    </r>
    <r>
      <rPr>
        <b/>
        <sz val="12"/>
        <rFont val="Arial"/>
        <family val="2"/>
      </rPr>
      <t>Nota 2.</t>
    </r>
    <r>
      <rPr>
        <sz val="12"/>
        <rFont val="Arial"/>
        <family val="2"/>
      </rPr>
      <t xml:space="preserve"> Por solicitud del contratista se debió realizar una prorroga en la ejecución de este contrato y solicitud de vigencias futuras  para la vigencia 2021 a la Junta Directiva, la cual fue aprobada; al igual que en el COMFIS.
</t>
    </r>
    <r>
      <rPr>
        <b/>
        <sz val="12"/>
        <rFont val="Arial"/>
        <family val="2"/>
      </rPr>
      <t xml:space="preserve">Estado del contrato a 31 de diciembre de 2020: </t>
    </r>
    <r>
      <rPr>
        <sz val="12"/>
        <rFont val="Arial"/>
        <family val="2"/>
      </rPr>
      <t xml:space="preserve">En ejecución.
La información contractual al detalle puede ser consultada a través de la pagina del http://siaobserva.auditoria.gov.co/
</t>
    </r>
    <r>
      <rPr>
        <b/>
        <sz val="12"/>
        <rFont val="Arial"/>
        <family val="2"/>
      </rPr>
      <t xml:space="preserve">
INFORMACIÓN GENERAL DEL PRESUPUESTO DEL PROYECTO 
Presupuesto Inicial: 0</t>
    </r>
    <r>
      <rPr>
        <sz val="12"/>
        <rFont val="Arial"/>
        <family val="2"/>
      </rPr>
      <t xml:space="preserve">
Adiciones:
Reducciones:
Créditos: $ 10.254.075
Contra créditos: 
</t>
    </r>
    <r>
      <rPr>
        <b/>
        <sz val="12"/>
        <rFont val="Arial"/>
        <family val="2"/>
      </rPr>
      <t xml:space="preserve">Presupuesto Definitivo: $ 10.254.075
Presupuesto Comprometido: 0
Presupuesto Obligado: 0
</t>
    </r>
    <r>
      <rPr>
        <sz val="12"/>
        <rFont val="Arial"/>
        <family val="2"/>
      </rPr>
      <t xml:space="preserve">
El valor crédito ($ 10.254.075) es producto de los traslados presupuestales realizados en el marco del proceso de armonización presupuestal, autorizados por la Junta Directiva de EPA ESP., mediante Acuerdo N° 013 de 2020.</t>
    </r>
  </si>
  <si>
    <r>
      <t xml:space="preserve">1. Se suscribió </t>
    </r>
    <r>
      <rPr>
        <b/>
        <sz val="12"/>
        <rFont val="Arial"/>
        <family val="2"/>
      </rPr>
      <t>Contrato de Obra N° 019 de 2020</t>
    </r>
    <r>
      <rPr>
        <sz val="12"/>
        <rFont val="Arial"/>
        <family val="2"/>
      </rPr>
      <t xml:space="preserve">, cuyo objeto es: "Construcción de la expansión del Sistema de Acueducto de la Zona Norte de la ciudad de Armenia Fase I", por valor de $ 3.047.831.293. Plazo de ejecución: 8 meses. A 31 de diciembre se suscribió acta de inicio. Valor pagado por concepto de anticipo a 31/12/2020: $ 1.219.132.517
</t>
    </r>
    <r>
      <rPr>
        <b/>
        <sz val="12"/>
        <rFont val="Arial"/>
        <family val="2"/>
      </rPr>
      <t>Nota 1:</t>
    </r>
    <r>
      <rPr>
        <sz val="12"/>
        <rFont val="Arial"/>
        <family val="2"/>
      </rPr>
      <t xml:space="preserve"> Contrato de obra cuenta con vigencias futuras para la vigencia 2021 aprobadas por la Junta Directiva y el COMFIS.
2. Adicional a lo anterior, se suscribió </t>
    </r>
    <r>
      <rPr>
        <b/>
        <sz val="12"/>
        <rFont val="Arial"/>
        <family val="2"/>
      </rPr>
      <t>contrato de consultoría N° 010 de 2020</t>
    </r>
    <r>
      <rPr>
        <sz val="12"/>
        <rFont val="Arial"/>
        <family val="2"/>
      </rPr>
      <t xml:space="preserve">, cuyo objeto es "Interventoría para la construcción de la expansión del sistema de acueducto de la zona norte de la ciudad de Armenia Fase I" . Valor del contrato: $269.589.956,00. Plazo de ejecución: 9 Meses. A 31 de diciembre se suscribió acta de inicio. Valor pagado por concepto de anticipo a 31/12/2020: $ 53.917.991,2
</t>
    </r>
    <r>
      <rPr>
        <b/>
        <sz val="12"/>
        <rFont val="Arial"/>
        <family val="2"/>
      </rPr>
      <t xml:space="preserve">Nota 2: </t>
    </r>
    <r>
      <rPr>
        <sz val="12"/>
        <rFont val="Arial"/>
        <family val="2"/>
      </rPr>
      <t xml:space="preserve">Contrato de obra con vigencias futuras con afectación presupuestal para la vigencia 2021; por lo tanto, del valor total de la consultoría ($ 279.589.956) se registraron presupuestalmente $ 151.717.003,64 en la vigencia 2020 y $ 117.872.952.36 en a vigencia 2021.
La información contractual al detalle puede ser consultada a través de la pagina del http://siaobserva.auditoria.gov.co/
</t>
    </r>
    <r>
      <rPr>
        <b/>
        <sz val="12"/>
        <rFont val="Arial"/>
        <family val="2"/>
      </rPr>
      <t xml:space="preserve">INFORMACIÓN GENERAL DEL PRESUPUESTO DEL PROYECTO </t>
    </r>
    <r>
      <rPr>
        <sz val="12"/>
        <rFont val="Arial"/>
        <family val="2"/>
      </rPr>
      <t xml:space="preserve">
Presupuesto Inicial: 0
Adiciones:
Reducciones:
Créditos: $ 3.199.935.300
Contra créditos: 
</t>
    </r>
    <r>
      <rPr>
        <b/>
        <sz val="12"/>
        <rFont val="Arial"/>
        <family val="2"/>
      </rPr>
      <t>Presupuesto Definitivo: $ 3.199.935.300
Presupuesto Comprometido: $ 3.199.548.296,96
Presupuesto Obligado: 1.273.050.508,53</t>
    </r>
    <r>
      <rPr>
        <sz val="12"/>
        <rFont val="Arial"/>
        <family val="2"/>
      </rPr>
      <t xml:space="preserve">
El valor crédito ($ 3.199.935.300) es producto de los traslados presupuestales realizados en el marco del proceso de armonización presupuestal, autorizados por la Junta Directiva de EPA ESP., mediante Acuerdo N° 013 de 2020.</t>
    </r>
  </si>
  <si>
    <r>
      <t>Durante la vigencia 2020 se logro:
1. Dar inicio a la</t>
    </r>
    <r>
      <rPr>
        <b/>
        <sz val="12"/>
        <rFont val="Arial"/>
        <family val="2"/>
      </rPr>
      <t xml:space="preserve"> Obra N 024 de 2019</t>
    </r>
    <r>
      <rPr>
        <sz val="12"/>
        <rFont val="Arial"/>
        <family val="2"/>
      </rPr>
      <t xml:space="preserve">, cuyo objeto es " </t>
    </r>
    <r>
      <rPr>
        <i/>
        <sz val="12"/>
        <rFont val="Arial"/>
        <family val="2"/>
      </rPr>
      <t>Construcción del Alcantarillado combinado en el Barrio La Castellana</t>
    </r>
    <r>
      <rPr>
        <sz val="12"/>
        <rFont val="Arial"/>
        <family val="2"/>
      </rPr>
      <t xml:space="preserve">" 
</t>
    </r>
    <r>
      <rPr>
        <b/>
        <sz val="12"/>
        <rFont val="Arial"/>
        <family val="2"/>
      </rPr>
      <t>Valor Inicial:</t>
    </r>
    <r>
      <rPr>
        <sz val="12"/>
        <rFont val="Arial"/>
        <family val="2"/>
      </rPr>
      <t xml:space="preserve"> $ 1.811.707.260 (Registrado en el 2019)
</t>
    </r>
    <r>
      <rPr>
        <b/>
        <sz val="12"/>
        <rFont val="Arial"/>
        <family val="2"/>
      </rPr>
      <t xml:space="preserve">Adición N° 1: </t>
    </r>
    <r>
      <rPr>
        <sz val="12"/>
        <rFont val="Arial"/>
        <family val="2"/>
      </rPr>
      <t xml:space="preserve">$ 5.410.667,27  (Registrado en Agosto de 2020)
</t>
    </r>
    <r>
      <rPr>
        <b/>
        <sz val="12"/>
        <rFont val="Arial"/>
        <family val="2"/>
      </rPr>
      <t>Adición N° 2:</t>
    </r>
    <r>
      <rPr>
        <sz val="12"/>
        <rFont val="Arial"/>
        <family val="2"/>
      </rPr>
      <t xml:space="preserve"> $ 2.430.471,00 (Registrado en Octubre de 2020)
</t>
    </r>
    <r>
      <rPr>
        <b/>
        <sz val="12"/>
        <rFont val="Arial"/>
        <family val="2"/>
      </rPr>
      <t>Adición N° 3:</t>
    </r>
    <r>
      <rPr>
        <sz val="12"/>
        <rFont val="Arial"/>
        <family val="2"/>
      </rPr>
      <t xml:space="preserve"> $ 745.717.816,00 (Registrado en Diciembre de 2020)
</t>
    </r>
    <r>
      <rPr>
        <b/>
        <sz val="12"/>
        <rFont val="Arial"/>
        <family val="2"/>
      </rPr>
      <t>Valor final del Contrato al 31 de diciembre de 2020:</t>
    </r>
    <r>
      <rPr>
        <sz val="12"/>
        <rFont val="Arial"/>
        <family val="2"/>
      </rPr>
      <t xml:space="preserve"> $ 2.565.266.214,27.
</t>
    </r>
    <r>
      <rPr>
        <b/>
        <sz val="12"/>
        <rFont val="Arial"/>
        <family val="2"/>
      </rPr>
      <t xml:space="preserve">Fecha de inicio: </t>
    </r>
    <r>
      <rPr>
        <sz val="12"/>
        <rFont val="Arial"/>
        <family val="2"/>
      </rPr>
      <t xml:space="preserve">03/02/2020
</t>
    </r>
    <r>
      <rPr>
        <b/>
        <sz val="12"/>
        <rFont val="Arial"/>
        <family val="2"/>
      </rPr>
      <t xml:space="preserve">Mes de Finalización estimado: </t>
    </r>
    <r>
      <rPr>
        <sz val="12"/>
        <rFont val="Arial"/>
        <family val="2"/>
      </rPr>
      <t xml:space="preserve">Mes de febrero 2021
</t>
    </r>
    <r>
      <rPr>
        <b/>
        <sz val="12"/>
        <rFont val="Arial"/>
        <family val="2"/>
      </rPr>
      <t xml:space="preserve">Metros Lineales Instalados entre octubre y diciembre de 2020: </t>
    </r>
    <r>
      <rPr>
        <sz val="12"/>
        <rFont val="Arial"/>
        <family val="2"/>
      </rPr>
      <t xml:space="preserve">039
</t>
    </r>
    <r>
      <rPr>
        <b/>
        <sz val="12"/>
        <rFont val="Arial"/>
        <family val="2"/>
      </rPr>
      <t xml:space="preserve">Nota 1. </t>
    </r>
    <r>
      <rPr>
        <sz val="12"/>
        <rFont val="Arial"/>
        <family val="2"/>
      </rPr>
      <t xml:space="preserve">La obra anterior cuenta con interventoria externa, bajo el contrato de consultoria N° 009 de 2019.
</t>
    </r>
    <r>
      <rPr>
        <b/>
        <sz val="12"/>
        <rFont val="Arial"/>
        <family val="2"/>
      </rPr>
      <t xml:space="preserve">
Nota 2. </t>
    </r>
    <r>
      <rPr>
        <sz val="12"/>
        <rFont val="Arial"/>
        <family val="2"/>
      </rPr>
      <t>Esta obra fue suscrita en el 2019, pero su ejecución se inicio en febrero de 2020; se debe tener en cuenta con la autorización de vigencias futuras por parte de la Junta Directiva y COMFIS para que su ejecución se efectuara en el 2020; así mismo, se adelantaron los tramites pertinentes, satisfactoriamente aprobados para que esta obra culminara su ejecución en el 2021.
La información contractual al detalle puede ser consultada a través de la pagina del http://siaobserva.auditoria.gov.co/</t>
    </r>
  </si>
  <si>
    <r>
      <t xml:space="preserve">2.  Reinicio de la consultoría N° 003 de 2019, cuyo objeto es " </t>
    </r>
    <r>
      <rPr>
        <b/>
        <sz val="12"/>
        <rFont val="Arial"/>
        <family val="2"/>
      </rPr>
      <t>Interventoría técnica, administrativa, financiera, contable, ambiental, social y jurídica para la construcción colector La Aldana fase 1</t>
    </r>
    <r>
      <rPr>
        <sz val="12"/>
        <rFont val="Arial"/>
        <family val="2"/>
      </rPr>
      <t>".
Nota 1. Esta interventoría fue suscrita en la vigencia 2019, por valor de $ 124.892.673,00, este contrato contaba con vigencias futuras; razón por la cual, su ejecución comprendido el periodo 2020; sin embargo, por situaciones inherentes a la Pandemia del COVID -19, fue necesaria la suspensión de la obra e interventoría.
Se adelantaron los tramites de adición de recursos a la Consultoría N° 003 de 2019, por valor de: $ 55.483.612,00 (20/10/2020) y prorroga del contrato, lo que conlleva esta se finalice en la vigencia 2021. Es importante mencionar que para tal situación se obtuvo autorización de vigencias futuras vigencia 2021.
Por lo anterior, se tiene que el valor final del contrato es de: $180.376.285,00 y proyecta como fecha de finalización el 10 de Enero de 2021*
La información contractual al detalle puede ser consultada a través de la pagina del http://siaobserva.auditoria.gov.co/
3- Adicional a lo anterior, se adelantó el Trámite de seguimiento del permiso de ocupación de cauce requerido en relación al predio identificado como lote área de protección ambiental- 1 avenida Centenario 19 con calle 10 N lote 2 de la ciudad de Armenia, necesario para obrar dentro del proceso "Construcción Colector la Aldana Fase 1 Armenia Quindío"</t>
    </r>
  </si>
  <si>
    <t>Población Estimada
100 Personas</t>
  </si>
  <si>
    <t xml:space="preserve">En el periodo reportado se sensibilizaron 100 personas durante el desarrollo de 50 sensibilizaciones. Los sectores impactados fueron: Comercial, Funcionarios de EPA, Grandes Consumidores, Zonas Subnormales , entre otros. Es de resaltar que se realizaron mas charlas debido al distanciamiento social ya que no se podían reunir un numero de personas considerable en un mismo lugar por lo que fue mas personalizado . </t>
  </si>
  <si>
    <t>Población estimada
300.000 Aprox.
Datos de Suscriptores  por servicio a 31 de Diciembre de 2020.
Acueducto: 110.160
Alcantarillado: 108.288
Aseo: 116.190
Partes interesadas Internas
Aprox.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</si>
</sst>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
    <numFmt numFmtId="165" formatCode="_(* #.##0.00_);_(* \(#.##0.00\);_(* &quot;-&quot;??_);_(@_)"/>
    <numFmt numFmtId="166" formatCode="_(&quot;$&quot;* #,##0_);_(&quot;$&quot;* \(#,##0\);_(&quot;$&quot;* &quot;-&quot;??_);_(@_)"/>
    <numFmt numFmtId="167" formatCode="0.0%"/>
    <numFmt numFmtId="168" formatCode="_-* #.##0.00_-;\-* #.##0.00_-;_-* &quot;-&quot;??_-;_-@_-"/>
    <numFmt numFmtId="169" formatCode="0.0"/>
    <numFmt numFmtId="170" formatCode="_-* #.##0_-;\-* #.##0_-;_-* &quot;-&quot;_-;_-@_-"/>
    <numFmt numFmtId="171" formatCode="_-&quot;$&quot;\ * #.##0_-;\-&quot;$&quot;\ * #.##0_-;_-&quot;$&quot;\ * &quot;-&quot;_-;_-@_-"/>
    <numFmt numFmtId="172" formatCode="_(&quot;$&quot;* #,##0_);_(&quot;$&quot;* \(#,##0\);_(&quot;$&quot;* &quot;-&quot;_);_(@_)"/>
  </numFmts>
  <fonts count="11" x14ac:knownFonts="1">
    <font>
      <sz val="11"/>
      <color theme="1"/>
      <name val="Calibri"/>
      <family val="2"/>
      <scheme val="minor"/>
    </font>
    <font>
      <sz val="11"/>
      <color theme="1"/>
      <name val="Calibri"/>
      <family val="2"/>
      <scheme val="minor"/>
    </font>
    <font>
      <sz val="11"/>
      <name val="Calibri"/>
      <family val="2"/>
      <scheme val="minor"/>
    </font>
    <font>
      <sz val="12"/>
      <name val="Arial"/>
      <family val="2"/>
    </font>
    <font>
      <sz val="10"/>
      <name val="Arial"/>
      <family val="2"/>
    </font>
    <font>
      <b/>
      <sz val="12"/>
      <name val="Arial"/>
      <family val="2"/>
    </font>
    <font>
      <i/>
      <sz val="12"/>
      <name val="Arial"/>
      <family val="2"/>
    </font>
    <font>
      <sz val="11"/>
      <color indexed="8"/>
      <name val="Calibri"/>
      <family val="2"/>
    </font>
    <font>
      <b/>
      <sz val="9"/>
      <color indexed="81"/>
      <name val="Tahoma"/>
      <family val="2"/>
    </font>
    <font>
      <sz val="9"/>
      <color indexed="81"/>
      <name val="Tahoma"/>
      <family val="2"/>
    </font>
    <font>
      <b/>
      <sz val="16"/>
      <name val="Arial"/>
      <family val="2"/>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rgb="FFD9D9D9"/>
        <bgColor rgb="FF000000"/>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99FF99"/>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65" fontId="4" fillId="0" borderId="0" applyFill="0" applyBorder="0" applyAlignment="0" applyProtection="0"/>
    <xf numFmtId="0" fontId="4" fillId="0" borderId="0"/>
    <xf numFmtId="0" fontId="1" fillId="0" borderId="0"/>
    <xf numFmtId="0" fontId="1" fillId="0" borderId="0"/>
    <xf numFmtId="9" fontId="4" fillId="0" borderId="0" applyFill="0" applyBorder="0" applyAlignment="0" applyProtection="0"/>
    <xf numFmtId="168" fontId="4" fillId="0" borderId="0" applyFill="0" applyBorder="0" applyAlignment="0" applyProtection="0"/>
    <xf numFmtId="9" fontId="7"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cellStyleXfs>
  <cellXfs count="223">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5" fillId="2" borderId="0" xfId="0" applyFont="1" applyFill="1" applyAlignment="1">
      <alignment vertical="center"/>
    </xf>
    <xf numFmtId="49" fontId="3" fillId="2" borderId="12" xfId="0" applyNumberFormat="1" applyFont="1" applyFill="1" applyBorder="1" applyAlignment="1">
      <alignment horizontal="center" vertical="center" wrapText="1"/>
    </xf>
    <xf numFmtId="1" fontId="3" fillId="2" borderId="12" xfId="0" applyNumberFormat="1" applyFont="1" applyFill="1" applyBorder="1" applyAlignment="1">
      <alignment horizontal="center" vertical="center" wrapText="1"/>
    </xf>
    <xf numFmtId="167" fontId="3" fillId="2" borderId="12" xfId="9" applyNumberFormat="1" applyFont="1" applyFill="1" applyBorder="1" applyAlignment="1">
      <alignment horizontal="center" vertical="center" wrapText="1"/>
    </xf>
    <xf numFmtId="3" fontId="3" fillId="2" borderId="12" xfId="6" applyNumberFormat="1" applyFont="1" applyFill="1" applyBorder="1" applyAlignment="1">
      <alignment horizontal="center" vertical="center" wrapText="1"/>
    </xf>
    <xf numFmtId="3" fontId="3" fillId="2" borderId="12" xfId="9"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2" xfId="10" applyNumberFormat="1" applyFont="1" applyFill="1" applyBorder="1" applyAlignment="1">
      <alignment horizontal="center" vertical="center" wrapText="1"/>
    </xf>
    <xf numFmtId="1" fontId="3" fillId="2" borderId="12" xfId="11" applyNumberFormat="1" applyFont="1" applyFill="1" applyBorder="1" applyAlignment="1">
      <alignment horizontal="center" vertical="center" wrapText="1"/>
    </xf>
    <xf numFmtId="0" fontId="3" fillId="2" borderId="12" xfId="0" applyFont="1" applyFill="1" applyBorder="1" applyAlignment="1">
      <alignment horizontal="center" vertical="center"/>
    </xf>
    <xf numFmtId="1" fontId="3" fillId="2" borderId="12" xfId="9"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10" fontId="3" fillId="0" borderId="12" xfId="0" applyNumberFormat="1" applyFont="1" applyBorder="1" applyAlignment="1">
      <alignment horizontal="center" vertical="center" wrapText="1"/>
    </xf>
    <xf numFmtId="9" fontId="3" fillId="2" borderId="12" xfId="0" applyNumberFormat="1" applyFont="1" applyFill="1" applyBorder="1" applyAlignment="1">
      <alignment horizontal="center" vertical="center"/>
    </xf>
    <xf numFmtId="0" fontId="3" fillId="2" borderId="12" xfId="0" applyFont="1" applyFill="1" applyBorder="1" applyAlignment="1">
      <alignment horizontal="left" vertical="center" wrapText="1"/>
    </xf>
    <xf numFmtId="42" fontId="3" fillId="0" borderId="0" xfId="4" applyFont="1" applyAlignment="1">
      <alignment horizontal="right" vertical="center" wrapText="1"/>
    </xf>
    <xf numFmtId="10" fontId="3" fillId="0" borderId="0" xfId="5" applyNumberFormat="1" applyFont="1" applyAlignment="1">
      <alignment horizontal="center" vertical="center" wrapText="1"/>
    </xf>
    <xf numFmtId="170" fontId="3" fillId="0" borderId="0" xfId="13" applyFont="1" applyAlignment="1">
      <alignment horizontal="right" vertical="center" wrapText="1"/>
    </xf>
    <xf numFmtId="0" fontId="3" fillId="0" borderId="0" xfId="0" applyFont="1" applyAlignment="1">
      <alignment vertical="center"/>
    </xf>
    <xf numFmtId="42" fontId="5" fillId="0" borderId="0" xfId="4" applyFont="1" applyAlignment="1">
      <alignment horizontal="center" vertical="center" wrapText="1"/>
    </xf>
    <xf numFmtId="10" fontId="3" fillId="0" borderId="0" xfId="5" applyNumberFormat="1" applyFont="1" applyFill="1" applyBorder="1" applyAlignment="1">
      <alignment horizontal="center" vertical="center" wrapText="1"/>
    </xf>
    <xf numFmtId="164" fontId="3" fillId="0" borderId="0" xfId="0" applyNumberFormat="1" applyFont="1" applyAlignment="1">
      <alignment horizontal="right" vertical="center" wrapText="1"/>
    </xf>
    <xf numFmtId="0" fontId="3" fillId="0" borderId="0" xfId="0" applyFont="1" applyAlignment="1">
      <alignment horizontal="center" vertical="center"/>
    </xf>
    <xf numFmtId="10" fontId="3" fillId="5" borderId="12" xfId="5" applyNumberFormat="1" applyFont="1" applyFill="1" applyBorder="1" applyAlignment="1">
      <alignment horizontal="center" vertical="center" wrapText="1"/>
    </xf>
    <xf numFmtId="0" fontId="5" fillId="0" borderId="0" xfId="0" applyFont="1" applyAlignment="1">
      <alignment vertical="center"/>
    </xf>
    <xf numFmtId="0" fontId="3" fillId="0" borderId="12" xfId="0" applyFont="1" applyBorder="1" applyAlignment="1">
      <alignment horizontal="justify" vertical="center" wrapText="1"/>
    </xf>
    <xf numFmtId="2" fontId="3" fillId="2" borderId="12" xfId="5" applyNumberFormat="1" applyFont="1" applyFill="1" applyBorder="1" applyAlignment="1">
      <alignment horizontal="center" vertical="center"/>
    </xf>
    <xf numFmtId="42" fontId="3" fillId="2" borderId="12" xfId="4" applyFont="1" applyFill="1" applyBorder="1" applyAlignment="1">
      <alignment vertical="center" wrapText="1"/>
    </xf>
    <xf numFmtId="10" fontId="5" fillId="8" borderId="12" xfId="14" applyNumberFormat="1" applyFont="1" applyFill="1" applyBorder="1" applyAlignment="1">
      <alignment horizontal="center" vertical="center" wrapText="1"/>
    </xf>
    <xf numFmtId="0" fontId="3" fillId="0" borderId="12" xfId="0" applyFont="1" applyBorder="1" applyAlignment="1">
      <alignment vertical="center" wrapText="1"/>
    </xf>
    <xf numFmtId="170" fontId="3" fillId="2" borderId="12" xfId="13" applyFont="1" applyFill="1" applyBorder="1" applyAlignment="1">
      <alignment horizontal="center" vertical="center" wrapText="1"/>
    </xf>
    <xf numFmtId="0" fontId="3" fillId="2" borderId="12" xfId="9" applyFont="1" applyFill="1" applyBorder="1" applyAlignment="1">
      <alignment horizontal="justify" vertical="center" wrapText="1"/>
    </xf>
    <xf numFmtId="42" fontId="3" fillId="2" borderId="12" xfId="4" applyFont="1" applyFill="1" applyBorder="1" applyAlignment="1">
      <alignment horizontal="right" vertical="center" wrapText="1"/>
    </xf>
    <xf numFmtId="170" fontId="5" fillId="9" borderId="12" xfId="13" applyFont="1" applyFill="1" applyBorder="1" applyAlignment="1">
      <alignment horizontal="center" vertical="center" wrapText="1"/>
    </xf>
    <xf numFmtId="172" fontId="5" fillId="9" borderId="12" xfId="5" applyNumberFormat="1" applyFont="1" applyFill="1" applyBorder="1" applyAlignment="1">
      <alignment horizontal="center" vertical="center" wrapText="1"/>
    </xf>
    <xf numFmtId="0" fontId="3" fillId="0" borderId="4" xfId="0" applyFont="1" applyBorder="1" applyAlignment="1">
      <alignment vertical="center" wrapText="1"/>
    </xf>
    <xf numFmtId="0" fontId="3" fillId="0" borderId="0" xfId="0" applyFont="1" applyAlignment="1">
      <alignment vertical="center" wrapText="1"/>
    </xf>
    <xf numFmtId="10" fontId="3" fillId="0" borderId="0" xfId="5" applyNumberFormat="1" applyFont="1" applyAlignment="1">
      <alignment vertical="center" wrapText="1"/>
    </xf>
    <xf numFmtId="0" fontId="3" fillId="0" borderId="7" xfId="0" applyFont="1" applyBorder="1" applyAlignment="1">
      <alignment vertical="center" wrapText="1"/>
    </xf>
    <xf numFmtId="0" fontId="5" fillId="0" borderId="0" xfId="0" applyFont="1" applyAlignment="1">
      <alignment vertical="center" wrapText="1"/>
    </xf>
    <xf numFmtId="9" fontId="5" fillId="0" borderId="0" xfId="5" applyFont="1" applyAlignment="1">
      <alignment horizontal="left" vertical="center" wrapText="1"/>
    </xf>
    <xf numFmtId="9" fontId="3" fillId="0" borderId="0" xfId="5" applyFont="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1" fontId="5" fillId="2" borderId="0" xfId="0" applyNumberFormat="1" applyFont="1" applyFill="1" applyAlignment="1">
      <alignment vertical="center"/>
    </xf>
    <xf numFmtId="9" fontId="2" fillId="2" borderId="0" xfId="5" applyFont="1" applyFill="1" applyAlignment="1">
      <alignment vertical="center"/>
    </xf>
    <xf numFmtId="0" fontId="3" fillId="2" borderId="17" xfId="0" applyFont="1" applyFill="1" applyBorder="1" applyAlignment="1">
      <alignment horizontal="center" vertical="center" wrapText="1"/>
    </xf>
    <xf numFmtId="0" fontId="3" fillId="2" borderId="17" xfId="0" applyFont="1" applyFill="1" applyBorder="1" applyAlignment="1">
      <alignment vertical="center" wrapText="1"/>
    </xf>
    <xf numFmtId="9"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5" fillId="3"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42" fontId="3" fillId="2" borderId="12" xfId="4" applyFont="1" applyFill="1" applyBorder="1" applyAlignment="1">
      <alignment horizontal="center" vertical="center" wrapText="1"/>
    </xf>
    <xf numFmtId="9" fontId="3" fillId="2"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9" xfId="0" applyFont="1" applyBorder="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42" fontId="5" fillId="5" borderId="12" xfId="4"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7" borderId="12" xfId="0" applyFont="1" applyFill="1" applyBorder="1" applyAlignment="1">
      <alignment horizontal="center" vertical="center" wrapText="1"/>
    </xf>
    <xf numFmtId="171" fontId="3" fillId="2" borderId="12" xfId="14" applyFont="1" applyFill="1" applyBorder="1" applyAlignment="1">
      <alignment horizontal="center" vertical="center" wrapText="1"/>
    </xf>
    <xf numFmtId="0" fontId="3" fillId="2" borderId="12" xfId="0" applyFont="1" applyFill="1" applyBorder="1" applyAlignment="1">
      <alignment horizontal="justify" vertical="center" wrapText="1"/>
    </xf>
    <xf numFmtId="10" fontId="5" fillId="9" borderId="12" xfId="5" applyNumberFormat="1" applyFont="1" applyFill="1" applyBorder="1" applyAlignment="1">
      <alignment horizontal="center" vertical="center" wrapText="1"/>
    </xf>
    <xf numFmtId="169" fontId="3" fillId="2" borderId="12" xfId="0" applyNumberFormat="1" applyFont="1" applyFill="1" applyBorder="1" applyAlignment="1">
      <alignment horizontal="center" vertical="center" wrapText="1"/>
    </xf>
    <xf numFmtId="10" fontId="5" fillId="10" borderId="12" xfId="5" applyNumberFormat="1" applyFont="1" applyFill="1" applyBorder="1" applyAlignment="1">
      <alignment horizontal="center" vertical="center" wrapText="1"/>
    </xf>
    <xf numFmtId="49" fontId="3" fillId="2" borderId="12" xfId="0" applyNumberFormat="1" applyFont="1" applyFill="1" applyBorder="1" applyAlignment="1">
      <alignment horizontal="justify" vertical="center" wrapText="1"/>
    </xf>
    <xf numFmtId="10" fontId="5" fillId="8" borderId="12" xfId="5" applyNumberFormat="1" applyFont="1" applyFill="1" applyBorder="1" applyAlignment="1">
      <alignment horizontal="center" vertical="center" wrapText="1"/>
    </xf>
    <xf numFmtId="10" fontId="5" fillId="11" borderId="12" xfId="5" applyNumberFormat="1" applyFont="1" applyFill="1" applyBorder="1" applyAlignment="1">
      <alignment horizontal="center" vertical="center" wrapText="1"/>
    </xf>
    <xf numFmtId="9" fontId="3" fillId="2" borderId="12" xfId="5" applyFont="1" applyFill="1" applyBorder="1" applyAlignment="1">
      <alignment horizontal="center" vertical="center" wrapText="1"/>
    </xf>
    <xf numFmtId="42" fontId="3" fillId="2" borderId="12" xfId="0" applyNumberFormat="1" applyFont="1" applyFill="1" applyBorder="1" applyAlignment="1">
      <alignment horizontal="center" vertical="center" wrapText="1"/>
    </xf>
    <xf numFmtId="10" fontId="5" fillId="12" borderId="12" xfId="5" applyNumberFormat="1" applyFont="1" applyFill="1" applyBorder="1" applyAlignment="1">
      <alignment horizontal="center" vertical="center" wrapText="1"/>
    </xf>
    <xf numFmtId="9" fontId="3" fillId="0" borderId="12" xfId="10" applyFont="1" applyFill="1" applyBorder="1" applyAlignment="1">
      <alignment horizontal="center" vertical="center" wrapText="1"/>
    </xf>
    <xf numFmtId="170" fontId="3" fillId="0" borderId="12" xfId="13" applyFont="1" applyFill="1" applyBorder="1" applyAlignment="1">
      <alignment horizontal="center" vertical="center" wrapText="1"/>
    </xf>
    <xf numFmtId="9" fontId="3" fillId="2" borderId="12" xfId="10" applyFont="1" applyFill="1" applyBorder="1" applyAlignment="1">
      <alignment horizontal="center" vertical="center" wrapText="1"/>
    </xf>
    <xf numFmtId="166" fontId="3" fillId="2" borderId="12" xfId="0" applyNumberFormat="1" applyFont="1" applyFill="1" applyBorder="1" applyAlignment="1">
      <alignment horizontal="center" vertical="center" wrapText="1"/>
    </xf>
    <xf numFmtId="171" fontId="5" fillId="9" borderId="12" xfId="14" applyFont="1" applyFill="1" applyBorder="1" applyAlignment="1">
      <alignment horizontal="center" vertical="center" wrapText="1"/>
    </xf>
    <xf numFmtId="9" fontId="3" fillId="2" borderId="12" xfId="9" applyNumberFormat="1" applyFont="1" applyFill="1" applyBorder="1" applyAlignment="1">
      <alignment horizontal="center" vertical="center" wrapText="1"/>
    </xf>
    <xf numFmtId="1" fontId="3" fillId="0" borderId="12" xfId="0" applyNumberFormat="1" applyFont="1" applyBorder="1" applyAlignment="1">
      <alignment horizontal="center" vertical="center" wrapText="1"/>
    </xf>
    <xf numFmtId="0" fontId="3" fillId="2" borderId="12" xfId="9" applyFont="1" applyFill="1" applyBorder="1" applyAlignment="1">
      <alignment horizontal="center" vertical="center" wrapText="1"/>
    </xf>
    <xf numFmtId="0" fontId="5" fillId="14" borderId="12" xfId="0"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5"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2" xfId="0" applyFont="1" applyFill="1" applyBorder="1" applyAlignment="1">
      <alignment horizontal="center" vertical="center" wrapText="1"/>
    </xf>
    <xf numFmtId="0" fontId="5" fillId="15" borderId="12" xfId="0" applyFont="1" applyFill="1" applyBorder="1" applyAlignment="1">
      <alignment horizontal="right" vertical="center" wrapText="1"/>
    </xf>
    <xf numFmtId="42" fontId="5" fillId="15" borderId="12" xfId="4" applyFont="1" applyFill="1" applyBorder="1" applyAlignment="1">
      <alignment horizontal="center" vertical="center" wrapText="1"/>
    </xf>
    <xf numFmtId="10" fontId="5" fillId="10" borderId="12" xfId="5" applyNumberFormat="1" applyFont="1" applyFill="1" applyBorder="1" applyAlignment="1">
      <alignment horizontal="center" vertical="center" wrapText="1"/>
    </xf>
    <xf numFmtId="10" fontId="5" fillId="15" borderId="12" xfId="5" applyNumberFormat="1" applyFont="1" applyFill="1" applyBorder="1" applyAlignment="1">
      <alignment horizontal="center" vertical="center" wrapText="1"/>
    </xf>
    <xf numFmtId="44" fontId="5" fillId="15" borderId="12" xfId="3" applyFont="1" applyFill="1" applyBorder="1" applyAlignment="1">
      <alignment horizontal="center" vertical="center" wrapText="1"/>
    </xf>
    <xf numFmtId="0" fontId="3" fillId="0" borderId="12" xfId="0" applyFont="1" applyBorder="1" applyAlignment="1">
      <alignment horizontal="center" vertical="center" wrapText="1"/>
    </xf>
    <xf numFmtId="171" fontId="5" fillId="9" borderId="12" xfId="14" applyFont="1" applyFill="1" applyBorder="1" applyAlignment="1">
      <alignment horizontal="center" vertical="center" wrapText="1"/>
    </xf>
    <xf numFmtId="171" fontId="5" fillId="2" borderId="12" xfId="14"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42" fontId="3" fillId="2" borderId="13" xfId="0" applyNumberFormat="1" applyFont="1" applyFill="1" applyBorder="1" applyAlignment="1">
      <alignment horizontal="center" vertical="center" wrapText="1"/>
    </xf>
    <xf numFmtId="42" fontId="3" fillId="2" borderId="15" xfId="0" applyNumberFormat="1"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0" borderId="12" xfId="0" applyFont="1" applyBorder="1" applyAlignment="1">
      <alignment horizontal="center" vertical="center" wrapText="1"/>
    </xf>
    <xf numFmtId="9" fontId="3" fillId="0" borderId="12" xfId="0" applyNumberFormat="1" applyFont="1" applyBorder="1" applyAlignment="1">
      <alignment horizontal="center" vertical="center" wrapText="1"/>
    </xf>
    <xf numFmtId="0" fontId="5" fillId="3" borderId="12" xfId="0" applyFont="1" applyFill="1" applyBorder="1" applyAlignment="1">
      <alignment horizontal="center" vertical="center" wrapText="1"/>
    </xf>
    <xf numFmtId="42" fontId="3" fillId="2" borderId="12" xfId="4" applyFont="1" applyFill="1" applyBorder="1" applyAlignment="1">
      <alignment horizontal="center" vertical="center" wrapText="1"/>
    </xf>
    <xf numFmtId="10" fontId="5" fillId="2" borderId="12" xfId="5" applyNumberFormat="1" applyFont="1" applyFill="1" applyBorder="1" applyAlignment="1">
      <alignment horizontal="center" vertical="center" wrapText="1"/>
    </xf>
    <xf numFmtId="9" fontId="3" fillId="2" borderId="12" xfId="0" applyNumberFormat="1" applyFont="1" applyFill="1" applyBorder="1" applyAlignment="1">
      <alignment horizontal="center" vertical="center" wrapText="1"/>
    </xf>
    <xf numFmtId="0" fontId="3" fillId="2" borderId="12" xfId="0" applyFont="1" applyFill="1" applyBorder="1" applyAlignment="1">
      <alignment horizontal="justify" vertical="center" wrapText="1"/>
    </xf>
    <xf numFmtId="10" fontId="5" fillId="8" borderId="12" xfId="5" applyNumberFormat="1" applyFont="1" applyFill="1" applyBorder="1" applyAlignment="1">
      <alignment horizontal="center" vertical="center" wrapText="1"/>
    </xf>
    <xf numFmtId="10" fontId="5" fillId="11" borderId="12" xfId="5" applyNumberFormat="1" applyFont="1" applyFill="1" applyBorder="1" applyAlignment="1">
      <alignment horizontal="center" vertical="center" wrapText="1"/>
    </xf>
    <xf numFmtId="42" fontId="3" fillId="2" borderId="12" xfId="0" applyNumberFormat="1"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10" fontId="5" fillId="9" borderId="13" xfId="5" applyNumberFormat="1" applyFont="1" applyFill="1" applyBorder="1" applyAlignment="1">
      <alignment horizontal="center" vertical="center" wrapText="1"/>
    </xf>
    <xf numFmtId="10" fontId="5" fillId="9" borderId="15" xfId="5" applyNumberFormat="1" applyFont="1" applyFill="1" applyBorder="1" applyAlignment="1">
      <alignment horizontal="center" vertical="center" wrapText="1"/>
    </xf>
    <xf numFmtId="42" fontId="3" fillId="2" borderId="13" xfId="4" applyFont="1" applyFill="1" applyBorder="1" applyAlignment="1">
      <alignment horizontal="center" vertical="center" wrapText="1"/>
    </xf>
    <xf numFmtId="42" fontId="3" fillId="2" borderId="15" xfId="4" applyFont="1" applyFill="1" applyBorder="1" applyAlignment="1">
      <alignment horizontal="center" vertical="center" wrapText="1"/>
    </xf>
    <xf numFmtId="10" fontId="5" fillId="8" borderId="13" xfId="5" applyNumberFormat="1" applyFont="1" applyFill="1" applyBorder="1" applyAlignment="1">
      <alignment horizontal="center" vertical="center" wrapText="1"/>
    </xf>
    <xf numFmtId="10" fontId="5" fillId="8" borderId="15" xfId="5"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3" fillId="0" borderId="15" xfId="0" applyNumberFormat="1" applyFont="1" applyBorder="1" applyAlignment="1">
      <alignment horizontal="center" vertical="center" wrapText="1"/>
    </xf>
    <xf numFmtId="10" fontId="5" fillId="9" borderId="12" xfId="5"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3" fillId="2" borderId="12" xfId="0" applyFont="1" applyFill="1" applyBorder="1" applyAlignment="1">
      <alignment horizontal="justify" vertical="top" wrapText="1"/>
    </xf>
    <xf numFmtId="0" fontId="5" fillId="14" borderId="13"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1" fontId="3" fillId="2" borderId="13" xfId="14" applyFont="1" applyFill="1" applyBorder="1" applyAlignment="1">
      <alignment horizontal="center" vertical="center" wrapText="1"/>
    </xf>
    <xf numFmtId="171" fontId="3" fillId="2" borderId="14" xfId="14" applyFont="1" applyFill="1" applyBorder="1" applyAlignment="1">
      <alignment horizontal="center" vertical="center" wrapText="1"/>
    </xf>
    <xf numFmtId="171" fontId="3" fillId="2" borderId="15" xfId="14" applyFont="1" applyFill="1" applyBorder="1" applyAlignment="1">
      <alignment horizontal="center" vertical="center" wrapText="1"/>
    </xf>
    <xf numFmtId="42" fontId="3" fillId="2" borderId="14" xfId="4" applyFont="1" applyFill="1" applyBorder="1" applyAlignment="1">
      <alignment horizontal="center" vertical="center" wrapText="1"/>
    </xf>
    <xf numFmtId="0" fontId="3" fillId="2" borderId="14" xfId="0" applyFont="1" applyFill="1" applyBorder="1" applyAlignment="1">
      <alignment horizontal="center" vertical="center" wrapText="1"/>
    </xf>
    <xf numFmtId="171" fontId="5" fillId="9" borderId="13" xfId="14" applyFont="1" applyFill="1" applyBorder="1" applyAlignment="1">
      <alignment horizontal="center" vertical="center" wrapText="1"/>
    </xf>
    <xf numFmtId="171" fontId="5" fillId="9" borderId="14" xfId="14" applyFont="1" applyFill="1" applyBorder="1" applyAlignment="1">
      <alignment horizontal="center" vertical="center" wrapText="1"/>
    </xf>
    <xf numFmtId="171" fontId="5" fillId="9" borderId="15" xfId="14" applyFont="1" applyFill="1" applyBorder="1" applyAlignment="1">
      <alignment horizontal="center" vertical="center" wrapText="1"/>
    </xf>
    <xf numFmtId="1" fontId="3" fillId="0" borderId="12" xfId="0" applyNumberFormat="1" applyFont="1" applyBorder="1" applyAlignment="1">
      <alignment horizontal="center" vertical="center" wrapText="1"/>
    </xf>
    <xf numFmtId="0" fontId="3" fillId="2" borderId="12" xfId="9" applyFont="1" applyFill="1" applyBorder="1" applyAlignment="1">
      <alignment horizontal="center" vertical="center" wrapText="1"/>
    </xf>
    <xf numFmtId="0" fontId="3" fillId="2" borderId="13" xfId="9" applyFont="1" applyFill="1" applyBorder="1" applyAlignment="1">
      <alignment horizontal="center" vertical="center" wrapText="1"/>
    </xf>
    <xf numFmtId="0" fontId="3" fillId="2" borderId="15" xfId="9" applyFont="1" applyFill="1" applyBorder="1" applyAlignment="1">
      <alignment horizontal="center" vertical="center" wrapText="1"/>
    </xf>
    <xf numFmtId="0" fontId="5" fillId="13" borderId="12" xfId="0" applyFont="1" applyFill="1" applyBorder="1" applyAlignment="1">
      <alignment horizontal="center" vertical="center" wrapText="1"/>
    </xf>
    <xf numFmtId="9" fontId="3" fillId="2" borderId="12" xfId="9" applyNumberFormat="1" applyFont="1" applyFill="1" applyBorder="1" applyAlignment="1">
      <alignment horizontal="center" vertical="center" wrapText="1"/>
    </xf>
    <xf numFmtId="3" fontId="3" fillId="0" borderId="12" xfId="13" applyNumberFormat="1" applyFont="1" applyFill="1" applyBorder="1" applyAlignment="1">
      <alignment horizontal="center" vertical="center" wrapText="1"/>
    </xf>
    <xf numFmtId="166" fontId="3" fillId="2" borderId="12" xfId="0" applyNumberFormat="1" applyFont="1" applyFill="1" applyBorder="1" applyAlignment="1">
      <alignment horizontal="center" vertical="center" wrapText="1"/>
    </xf>
    <xf numFmtId="9" fontId="3" fillId="0" borderId="12" xfId="10" applyFont="1" applyFill="1" applyBorder="1" applyAlignment="1">
      <alignment horizontal="center" vertical="center" wrapText="1"/>
    </xf>
    <xf numFmtId="9" fontId="3" fillId="2" borderId="13" xfId="10" applyFont="1" applyFill="1" applyBorder="1" applyAlignment="1">
      <alignment horizontal="center" vertical="center" wrapText="1"/>
    </xf>
    <xf numFmtId="9" fontId="3" fillId="2" borderId="15" xfId="1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9" fontId="3" fillId="2" borderId="12" xfId="10" applyFont="1" applyFill="1" applyBorder="1" applyAlignment="1">
      <alignment horizontal="center" vertical="center" wrapText="1"/>
    </xf>
    <xf numFmtId="0" fontId="5" fillId="7" borderId="12" xfId="0" applyFont="1" applyFill="1" applyBorder="1" applyAlignment="1">
      <alignment horizontal="center" vertical="center" wrapText="1"/>
    </xf>
    <xf numFmtId="170" fontId="3" fillId="0" borderId="12" xfId="13" applyFont="1" applyFill="1" applyBorder="1" applyAlignment="1">
      <alignment horizontal="center" vertical="center" wrapText="1"/>
    </xf>
    <xf numFmtId="12" fontId="3" fillId="2" borderId="12" xfId="0" applyNumberFormat="1" applyFont="1" applyFill="1" applyBorder="1" applyAlignment="1">
      <alignment horizontal="center" vertical="center" wrapText="1"/>
    </xf>
    <xf numFmtId="10" fontId="5" fillId="12" borderId="12" xfId="5"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2" fontId="3" fillId="2" borderId="12" xfId="1" applyNumberFormat="1" applyFont="1" applyFill="1" applyBorder="1" applyAlignment="1">
      <alignment horizontal="center" vertical="center" wrapText="1"/>
    </xf>
    <xf numFmtId="0" fontId="3" fillId="2" borderId="12" xfId="2"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9" fontId="3" fillId="2" borderId="12" xfId="5" applyFont="1" applyFill="1" applyBorder="1" applyAlignment="1">
      <alignment horizontal="center" vertical="center" wrapText="1"/>
    </xf>
    <xf numFmtId="49" fontId="3" fillId="2" borderId="12" xfId="0" applyNumberFormat="1" applyFont="1" applyFill="1" applyBorder="1" applyAlignment="1">
      <alignment horizontal="justify" vertical="center" wrapText="1"/>
    </xf>
    <xf numFmtId="9" fontId="5" fillId="9" borderId="12"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171" fontId="3" fillId="2" borderId="12" xfId="14" applyFont="1" applyFill="1" applyBorder="1" applyAlignment="1">
      <alignment horizontal="center" vertical="center" wrapText="1"/>
    </xf>
    <xf numFmtId="169" fontId="3" fillId="2" borderId="12" xfId="0" applyNumberFormat="1" applyFont="1" applyFill="1" applyBorder="1" applyAlignment="1">
      <alignment horizontal="center" vertical="center" wrapText="1"/>
    </xf>
    <xf numFmtId="2" fontId="3" fillId="2" borderId="12" xfId="15"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42" fontId="5" fillId="5" borderId="12" xfId="4" applyFont="1" applyFill="1" applyBorder="1" applyAlignment="1">
      <alignment horizontal="center" vertical="center" wrapText="1"/>
    </xf>
    <xf numFmtId="42" fontId="5" fillId="6" borderId="12" xfId="4" applyFont="1" applyFill="1" applyBorder="1" applyAlignment="1">
      <alignment horizontal="center" vertical="center" wrapText="1"/>
    </xf>
    <xf numFmtId="0" fontId="5" fillId="4" borderId="12"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3" fontId="5" fillId="3" borderId="12" xfId="0" applyNumberFormat="1" applyFont="1" applyFill="1" applyBorder="1" applyAlignment="1">
      <alignment horizontal="center" vertical="center" wrapText="1"/>
    </xf>
    <xf numFmtId="10" fontId="5" fillId="0" borderId="0" xfId="0" applyNumberFormat="1" applyFont="1" applyAlignment="1">
      <alignment vertical="center" wrapText="1"/>
    </xf>
    <xf numFmtId="9" fontId="5" fillId="0" borderId="0" xfId="0" applyNumberFormat="1" applyFont="1" applyAlignment="1">
      <alignment vertical="center" wrapText="1"/>
    </xf>
  </cellXfs>
  <cellStyles count="16">
    <cellStyle name="Millares" xfId="1" builtinId="3"/>
    <cellStyle name="Millares [0]" xfId="2" builtinId="6"/>
    <cellStyle name="Millares [0] 2" xfId="13" xr:uid="{2056B1FB-308B-44E2-9466-6AAECA024745}"/>
    <cellStyle name="Millares 2" xfId="6" xr:uid="{1BB22104-911A-4E64-8139-2811DEA68DF6}"/>
    <cellStyle name="Millares 3" xfId="11" xr:uid="{CEC25A3B-CC8E-454C-8E84-4D8E7287D0BB}"/>
    <cellStyle name="Millares 5" xfId="15" xr:uid="{78071EBB-BC22-43E1-B5C7-93A89C4E0F33}"/>
    <cellStyle name="Moneda" xfId="3" builtinId="4"/>
    <cellStyle name="Moneda [0]" xfId="4" builtinId="7"/>
    <cellStyle name="Moneda [0] 2" xfId="14" xr:uid="{2475E806-4CCE-4402-A294-35FA9B850CEE}"/>
    <cellStyle name="Normal" xfId="0" builtinId="0"/>
    <cellStyle name="Normal 2" xfId="9" xr:uid="{790BD0E0-F400-4A56-8A52-C60E8B249EDA}"/>
    <cellStyle name="Normal 3" xfId="7" xr:uid="{AE69B8C9-3143-4154-95FD-838C58F66CB8}"/>
    <cellStyle name="Normal 4" xfId="8" xr:uid="{368C5945-44EC-431A-AC98-7B75291D56B6}"/>
    <cellStyle name="Porcentaje" xfId="5" builtinId="5"/>
    <cellStyle name="Porcentaje 2" xfId="12" xr:uid="{AF692690-083F-48FC-AD6C-676074F7209F}"/>
    <cellStyle name="Porcentaje 2 2" xfId="10" xr:uid="{40C0E666-853E-4E08-B352-A78081AD72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18</xdr:col>
      <xdr:colOff>1372296</xdr:colOff>
      <xdr:row>0</xdr:row>
      <xdr:rowOff>0</xdr:rowOff>
    </xdr:from>
    <xdr:ext cx="65" cy="172227"/>
    <xdr:sp macro="" textlink="">
      <xdr:nvSpPr>
        <xdr:cNvPr id="2" name="CuadroTexto 1">
          <a:extLst>
            <a:ext uri="{FF2B5EF4-FFF2-40B4-BE49-F238E27FC236}">
              <a16:creationId xmlns:a16="http://schemas.microsoft.com/office/drawing/2014/main" id="{08E5F2D6-E891-4579-82A2-5BD3BD7C0633}"/>
            </a:ext>
          </a:extLst>
        </xdr:cNvPr>
        <xdr:cNvSpPr txBox="1"/>
      </xdr:nvSpPr>
      <xdr:spPr>
        <a:xfrm>
          <a:off x="305378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 name="CuadroTexto 2">
          <a:extLst>
            <a:ext uri="{FF2B5EF4-FFF2-40B4-BE49-F238E27FC236}">
              <a16:creationId xmlns:a16="http://schemas.microsoft.com/office/drawing/2014/main" id="{46CFDF97-251C-4BD6-AC97-6BA6CDBE8A4F}"/>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4" name="CuadroTexto 3">
          <a:extLst>
            <a:ext uri="{FF2B5EF4-FFF2-40B4-BE49-F238E27FC236}">
              <a16:creationId xmlns:a16="http://schemas.microsoft.com/office/drawing/2014/main" id="{961A1E3D-945E-4F36-A90C-EAFBE44117B4}"/>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 name="CuadroTexto 4">
          <a:extLst>
            <a:ext uri="{FF2B5EF4-FFF2-40B4-BE49-F238E27FC236}">
              <a16:creationId xmlns:a16="http://schemas.microsoft.com/office/drawing/2014/main" id="{04B15495-D12F-475B-9FB0-691FE7E4B9FD}"/>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6" name="CuadroTexto 5">
          <a:extLst>
            <a:ext uri="{FF2B5EF4-FFF2-40B4-BE49-F238E27FC236}">
              <a16:creationId xmlns:a16="http://schemas.microsoft.com/office/drawing/2014/main" id="{8BB9BB91-E1F2-4EA6-8AB9-C7D3F2AA382E}"/>
            </a:ext>
          </a:extLst>
        </xdr:cNvPr>
        <xdr:cNvSpPr txBox="1"/>
      </xdr:nvSpPr>
      <xdr:spPr>
        <a:xfrm>
          <a:off x="317097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7" name="CuadroTexto 6">
          <a:extLst>
            <a:ext uri="{FF2B5EF4-FFF2-40B4-BE49-F238E27FC236}">
              <a16:creationId xmlns:a16="http://schemas.microsoft.com/office/drawing/2014/main" id="{12731495-177B-4E61-AA99-69C5C277E1E1}"/>
            </a:ext>
          </a:extLst>
        </xdr:cNvPr>
        <xdr:cNvSpPr txBox="1"/>
      </xdr:nvSpPr>
      <xdr:spPr>
        <a:xfrm>
          <a:off x="317097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8" name="CuadroTexto 7">
          <a:extLst>
            <a:ext uri="{FF2B5EF4-FFF2-40B4-BE49-F238E27FC236}">
              <a16:creationId xmlns:a16="http://schemas.microsoft.com/office/drawing/2014/main" id="{E76C83D9-1E22-4D35-A350-A6E18698D06A}"/>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9" name="CuadroTexto 8">
          <a:extLst>
            <a:ext uri="{FF2B5EF4-FFF2-40B4-BE49-F238E27FC236}">
              <a16:creationId xmlns:a16="http://schemas.microsoft.com/office/drawing/2014/main" id="{B98C1A1C-16DB-4E31-B334-B75070AEB563}"/>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0" name="CuadroTexto 9">
          <a:extLst>
            <a:ext uri="{FF2B5EF4-FFF2-40B4-BE49-F238E27FC236}">
              <a16:creationId xmlns:a16="http://schemas.microsoft.com/office/drawing/2014/main" id="{5DF1C163-5D24-4355-BB2E-818AA6D88AB7}"/>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11" name="CuadroTexto 10">
          <a:extLst>
            <a:ext uri="{FF2B5EF4-FFF2-40B4-BE49-F238E27FC236}">
              <a16:creationId xmlns:a16="http://schemas.microsoft.com/office/drawing/2014/main" id="{722E0A57-6F6A-4742-A0AB-C7ACE479F0CD}"/>
            </a:ext>
          </a:extLst>
        </xdr:cNvPr>
        <xdr:cNvSpPr txBox="1"/>
      </xdr:nvSpPr>
      <xdr:spPr>
        <a:xfrm>
          <a:off x="305378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2" name="CuadroTexto 11">
          <a:extLst>
            <a:ext uri="{FF2B5EF4-FFF2-40B4-BE49-F238E27FC236}">
              <a16:creationId xmlns:a16="http://schemas.microsoft.com/office/drawing/2014/main" id="{A4216FA9-FA51-42C1-BAAC-18484CB3E131}"/>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3" name="CuadroTexto 12">
          <a:extLst>
            <a:ext uri="{FF2B5EF4-FFF2-40B4-BE49-F238E27FC236}">
              <a16:creationId xmlns:a16="http://schemas.microsoft.com/office/drawing/2014/main" id="{059F0BEA-0FF5-4AAC-AEEE-49899B06B200}"/>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4" name="CuadroTexto 13">
          <a:extLst>
            <a:ext uri="{FF2B5EF4-FFF2-40B4-BE49-F238E27FC236}">
              <a16:creationId xmlns:a16="http://schemas.microsoft.com/office/drawing/2014/main" id="{6F4E41C9-691F-47C7-BB32-B485715B84BE}"/>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5" name="CuadroTexto 14">
          <a:extLst>
            <a:ext uri="{FF2B5EF4-FFF2-40B4-BE49-F238E27FC236}">
              <a16:creationId xmlns:a16="http://schemas.microsoft.com/office/drawing/2014/main" id="{154C2381-0E59-4F4E-837C-18958454C92F}"/>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6" name="CuadroTexto 15">
          <a:extLst>
            <a:ext uri="{FF2B5EF4-FFF2-40B4-BE49-F238E27FC236}">
              <a16:creationId xmlns:a16="http://schemas.microsoft.com/office/drawing/2014/main" id="{6FBBC796-2F33-41B2-BA05-303E7D44FD61}"/>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7" name="CuadroTexto 16">
          <a:extLst>
            <a:ext uri="{FF2B5EF4-FFF2-40B4-BE49-F238E27FC236}">
              <a16:creationId xmlns:a16="http://schemas.microsoft.com/office/drawing/2014/main" id="{FDE8E982-7BE3-4A06-AB43-57EB00AF8A3A}"/>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18" name="CuadroTexto 17">
          <a:extLst>
            <a:ext uri="{FF2B5EF4-FFF2-40B4-BE49-F238E27FC236}">
              <a16:creationId xmlns:a16="http://schemas.microsoft.com/office/drawing/2014/main" id="{1BF0E2F6-B921-427E-8F3F-4CBBF51A0099}"/>
            </a:ext>
          </a:extLst>
        </xdr:cNvPr>
        <xdr:cNvSpPr txBox="1"/>
      </xdr:nvSpPr>
      <xdr:spPr>
        <a:xfrm>
          <a:off x="305378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9" name="CuadroTexto 18">
          <a:extLst>
            <a:ext uri="{FF2B5EF4-FFF2-40B4-BE49-F238E27FC236}">
              <a16:creationId xmlns:a16="http://schemas.microsoft.com/office/drawing/2014/main" id="{162B449A-C491-4D62-977D-3AC4F129CC11}"/>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0" name="CuadroTexto 19">
          <a:extLst>
            <a:ext uri="{FF2B5EF4-FFF2-40B4-BE49-F238E27FC236}">
              <a16:creationId xmlns:a16="http://schemas.microsoft.com/office/drawing/2014/main" id="{22267EE8-B548-41FF-8B1A-9B5305917E4B}"/>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1" name="CuadroTexto 20">
          <a:extLst>
            <a:ext uri="{FF2B5EF4-FFF2-40B4-BE49-F238E27FC236}">
              <a16:creationId xmlns:a16="http://schemas.microsoft.com/office/drawing/2014/main" id="{75FE47C4-C6B6-4623-82D7-5C80A9A03FB8}"/>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2" name="CuadroTexto 21">
          <a:extLst>
            <a:ext uri="{FF2B5EF4-FFF2-40B4-BE49-F238E27FC236}">
              <a16:creationId xmlns:a16="http://schemas.microsoft.com/office/drawing/2014/main" id="{7F2F5D72-1135-4B7A-B6E4-C3CEB6DED06F}"/>
            </a:ext>
          </a:extLst>
        </xdr:cNvPr>
        <xdr:cNvSpPr txBox="1"/>
      </xdr:nvSpPr>
      <xdr:spPr>
        <a:xfrm>
          <a:off x="30223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 name="CuadroTexto 22">
          <a:extLst>
            <a:ext uri="{FF2B5EF4-FFF2-40B4-BE49-F238E27FC236}">
              <a16:creationId xmlns:a16="http://schemas.microsoft.com/office/drawing/2014/main" id="{A38EAC10-BABB-41A0-8B11-8862CEAA25E1}"/>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 name="CuadroTexto 23">
          <a:extLst>
            <a:ext uri="{FF2B5EF4-FFF2-40B4-BE49-F238E27FC236}">
              <a16:creationId xmlns:a16="http://schemas.microsoft.com/office/drawing/2014/main" id="{E138BD93-74B9-4B5B-84B7-CAA02A8F7A4D}"/>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 name="CuadroTexto 24">
          <a:extLst>
            <a:ext uri="{FF2B5EF4-FFF2-40B4-BE49-F238E27FC236}">
              <a16:creationId xmlns:a16="http://schemas.microsoft.com/office/drawing/2014/main" id="{7EFCFA67-F1A9-40AE-B6B8-3322F1EE8EEA}"/>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 name="CuadroTexto 25">
          <a:extLst>
            <a:ext uri="{FF2B5EF4-FFF2-40B4-BE49-F238E27FC236}">
              <a16:creationId xmlns:a16="http://schemas.microsoft.com/office/drawing/2014/main" id="{BCCDF2C3-ADE3-4B2C-82C5-3B470E55117A}"/>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 name="CuadroTexto 26">
          <a:extLst>
            <a:ext uri="{FF2B5EF4-FFF2-40B4-BE49-F238E27FC236}">
              <a16:creationId xmlns:a16="http://schemas.microsoft.com/office/drawing/2014/main" id="{3014B02D-14F8-49BB-93FE-CB2F6CE1D08B}"/>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 name="CuadroTexto 27">
          <a:extLst>
            <a:ext uri="{FF2B5EF4-FFF2-40B4-BE49-F238E27FC236}">
              <a16:creationId xmlns:a16="http://schemas.microsoft.com/office/drawing/2014/main" id="{668E872A-6342-4972-B16E-E39E41B983E0}"/>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9" name="CuadroTexto 28">
          <a:extLst>
            <a:ext uri="{FF2B5EF4-FFF2-40B4-BE49-F238E27FC236}">
              <a16:creationId xmlns:a16="http://schemas.microsoft.com/office/drawing/2014/main" id="{880D8700-D1CE-4C61-A58A-D47316108AA6}"/>
            </a:ext>
          </a:extLst>
        </xdr:cNvPr>
        <xdr:cNvSpPr txBox="1"/>
      </xdr:nvSpPr>
      <xdr:spPr>
        <a:xfrm>
          <a:off x="30223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0" name="CuadroTexto 29">
          <a:extLst>
            <a:ext uri="{FF2B5EF4-FFF2-40B4-BE49-F238E27FC236}">
              <a16:creationId xmlns:a16="http://schemas.microsoft.com/office/drawing/2014/main" id="{AAE34AF0-8E40-4A9A-9CFE-6EF448AC481B}"/>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1" name="CuadroTexto 30">
          <a:extLst>
            <a:ext uri="{FF2B5EF4-FFF2-40B4-BE49-F238E27FC236}">
              <a16:creationId xmlns:a16="http://schemas.microsoft.com/office/drawing/2014/main" id="{ED188D5A-C73B-47F0-AA83-B4B1B6DA79B8}"/>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2" name="CuadroTexto 31">
          <a:extLst>
            <a:ext uri="{FF2B5EF4-FFF2-40B4-BE49-F238E27FC236}">
              <a16:creationId xmlns:a16="http://schemas.microsoft.com/office/drawing/2014/main" id="{0B5E1109-9F55-423F-A864-D6B6F1D30CBE}"/>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3" name="CuadroTexto 32">
          <a:extLst>
            <a:ext uri="{FF2B5EF4-FFF2-40B4-BE49-F238E27FC236}">
              <a16:creationId xmlns:a16="http://schemas.microsoft.com/office/drawing/2014/main" id="{5410BC25-5BFD-4C5C-9F0A-10F73706FFD7}"/>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4" name="CuadroTexto 33">
          <a:extLst>
            <a:ext uri="{FF2B5EF4-FFF2-40B4-BE49-F238E27FC236}">
              <a16:creationId xmlns:a16="http://schemas.microsoft.com/office/drawing/2014/main" id="{0BF89A15-F448-46C0-A5DA-501A2C0ED939}"/>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5" name="CuadroTexto 34">
          <a:extLst>
            <a:ext uri="{FF2B5EF4-FFF2-40B4-BE49-F238E27FC236}">
              <a16:creationId xmlns:a16="http://schemas.microsoft.com/office/drawing/2014/main" id="{C97212C3-E953-4D76-AF48-9FE32B511249}"/>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36" name="CuadroTexto 35">
          <a:extLst>
            <a:ext uri="{FF2B5EF4-FFF2-40B4-BE49-F238E27FC236}">
              <a16:creationId xmlns:a16="http://schemas.microsoft.com/office/drawing/2014/main" id="{B9A1C4C7-BD69-4B81-B269-317B5BC8A000}"/>
            </a:ext>
          </a:extLst>
        </xdr:cNvPr>
        <xdr:cNvSpPr txBox="1"/>
      </xdr:nvSpPr>
      <xdr:spPr>
        <a:xfrm>
          <a:off x="30223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7" name="CuadroTexto 36">
          <a:extLst>
            <a:ext uri="{FF2B5EF4-FFF2-40B4-BE49-F238E27FC236}">
              <a16:creationId xmlns:a16="http://schemas.microsoft.com/office/drawing/2014/main" id="{CDBCFC31-3E78-4913-9518-5D24585E4BEE}"/>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8" name="CuadroTexto 37">
          <a:extLst>
            <a:ext uri="{FF2B5EF4-FFF2-40B4-BE49-F238E27FC236}">
              <a16:creationId xmlns:a16="http://schemas.microsoft.com/office/drawing/2014/main" id="{57062D1C-6867-4099-B3CC-F0E30DA3CD33}"/>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9" name="CuadroTexto 38">
          <a:extLst>
            <a:ext uri="{FF2B5EF4-FFF2-40B4-BE49-F238E27FC236}">
              <a16:creationId xmlns:a16="http://schemas.microsoft.com/office/drawing/2014/main" id="{EE19B68F-1364-49CB-B65A-844A59444028}"/>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40" name="CuadroTexto 39">
          <a:extLst>
            <a:ext uri="{FF2B5EF4-FFF2-40B4-BE49-F238E27FC236}">
              <a16:creationId xmlns:a16="http://schemas.microsoft.com/office/drawing/2014/main" id="{E5E89A8C-3D98-4EEF-962A-8E854ECC035B}"/>
            </a:ext>
          </a:extLst>
        </xdr:cNvPr>
        <xdr:cNvSpPr txBox="1"/>
      </xdr:nvSpPr>
      <xdr:spPr>
        <a:xfrm>
          <a:off x="313760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41" name="CuadroTexto 40">
          <a:extLst>
            <a:ext uri="{FF2B5EF4-FFF2-40B4-BE49-F238E27FC236}">
              <a16:creationId xmlns:a16="http://schemas.microsoft.com/office/drawing/2014/main" id="{6D2A69CA-EDCF-4F02-B906-6C06FF6B8168}"/>
            </a:ext>
          </a:extLst>
        </xdr:cNvPr>
        <xdr:cNvSpPr txBox="1"/>
      </xdr:nvSpPr>
      <xdr:spPr>
        <a:xfrm>
          <a:off x="313760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42" name="CuadroTexto 41">
          <a:extLst>
            <a:ext uri="{FF2B5EF4-FFF2-40B4-BE49-F238E27FC236}">
              <a16:creationId xmlns:a16="http://schemas.microsoft.com/office/drawing/2014/main" id="{22AA6E1E-5BD4-4F81-9051-FD71DEFD6EF7}"/>
            </a:ext>
          </a:extLst>
        </xdr:cNvPr>
        <xdr:cNvSpPr txBox="1"/>
      </xdr:nvSpPr>
      <xdr:spPr>
        <a:xfrm>
          <a:off x="313760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43" name="CuadroTexto 42">
          <a:extLst>
            <a:ext uri="{FF2B5EF4-FFF2-40B4-BE49-F238E27FC236}">
              <a16:creationId xmlns:a16="http://schemas.microsoft.com/office/drawing/2014/main" id="{BF2D9699-E1A4-4AC3-9B7C-C96F261586E3}"/>
            </a:ext>
          </a:extLst>
        </xdr:cNvPr>
        <xdr:cNvSpPr txBox="1"/>
      </xdr:nvSpPr>
      <xdr:spPr>
        <a:xfrm>
          <a:off x="317097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44" name="CuadroTexto 43">
          <a:extLst>
            <a:ext uri="{FF2B5EF4-FFF2-40B4-BE49-F238E27FC236}">
              <a16:creationId xmlns:a16="http://schemas.microsoft.com/office/drawing/2014/main" id="{E55FC7C5-62D4-4310-825A-0B4ADE15D6B4}"/>
            </a:ext>
          </a:extLst>
        </xdr:cNvPr>
        <xdr:cNvSpPr txBox="1"/>
      </xdr:nvSpPr>
      <xdr:spPr>
        <a:xfrm>
          <a:off x="317097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45" name="CuadroTexto 44">
          <a:extLst>
            <a:ext uri="{FF2B5EF4-FFF2-40B4-BE49-F238E27FC236}">
              <a16:creationId xmlns:a16="http://schemas.microsoft.com/office/drawing/2014/main" id="{C4D6676D-E980-436D-BC5B-05044F11C4F1}"/>
            </a:ext>
          </a:extLst>
        </xdr:cNvPr>
        <xdr:cNvSpPr txBox="1"/>
      </xdr:nvSpPr>
      <xdr:spPr>
        <a:xfrm>
          <a:off x="30537846"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46" name="CuadroTexto 45">
          <a:extLst>
            <a:ext uri="{FF2B5EF4-FFF2-40B4-BE49-F238E27FC236}">
              <a16:creationId xmlns:a16="http://schemas.microsoft.com/office/drawing/2014/main" id="{3EE099B8-66DF-44C9-8219-CCB3C60E1EB8}"/>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47" name="CuadroTexto 46">
          <a:extLst>
            <a:ext uri="{FF2B5EF4-FFF2-40B4-BE49-F238E27FC236}">
              <a16:creationId xmlns:a16="http://schemas.microsoft.com/office/drawing/2014/main" id="{F2CF5ECD-D213-4393-9A83-11D5875C705B}"/>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48" name="CuadroTexto 47">
          <a:extLst>
            <a:ext uri="{FF2B5EF4-FFF2-40B4-BE49-F238E27FC236}">
              <a16:creationId xmlns:a16="http://schemas.microsoft.com/office/drawing/2014/main" id="{A582F195-3084-4E56-BC05-EC466ABB6A42}"/>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49" name="CuadroTexto 48">
          <a:extLst>
            <a:ext uri="{FF2B5EF4-FFF2-40B4-BE49-F238E27FC236}">
              <a16:creationId xmlns:a16="http://schemas.microsoft.com/office/drawing/2014/main" id="{C038C8DB-1BA6-460D-8173-61AD48B2D0B6}"/>
            </a:ext>
          </a:extLst>
        </xdr:cNvPr>
        <xdr:cNvSpPr txBox="1"/>
      </xdr:nvSpPr>
      <xdr:spPr>
        <a:xfrm>
          <a:off x="31709784" y="876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50" name="CuadroTexto 49">
          <a:extLst>
            <a:ext uri="{FF2B5EF4-FFF2-40B4-BE49-F238E27FC236}">
              <a16:creationId xmlns:a16="http://schemas.microsoft.com/office/drawing/2014/main" id="{569DA16A-910C-420D-877D-D46A89FBE6CC}"/>
            </a:ext>
          </a:extLst>
        </xdr:cNvPr>
        <xdr:cNvSpPr txBox="1"/>
      </xdr:nvSpPr>
      <xdr:spPr>
        <a:xfrm>
          <a:off x="31709784" y="876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1" name="CuadroTexto 50">
          <a:extLst>
            <a:ext uri="{FF2B5EF4-FFF2-40B4-BE49-F238E27FC236}">
              <a16:creationId xmlns:a16="http://schemas.microsoft.com/office/drawing/2014/main" id="{8E48B82A-9918-41BA-B164-5547EBBBB4EC}"/>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2" name="CuadroTexto 51">
          <a:extLst>
            <a:ext uri="{FF2B5EF4-FFF2-40B4-BE49-F238E27FC236}">
              <a16:creationId xmlns:a16="http://schemas.microsoft.com/office/drawing/2014/main" id="{10112C23-68EB-4704-B710-7D21B8146D42}"/>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3" name="CuadroTexto 52">
          <a:extLst>
            <a:ext uri="{FF2B5EF4-FFF2-40B4-BE49-F238E27FC236}">
              <a16:creationId xmlns:a16="http://schemas.microsoft.com/office/drawing/2014/main" id="{878057F0-C7AA-4530-8C95-5E8BF1723F10}"/>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54" name="CuadroTexto 53">
          <a:extLst>
            <a:ext uri="{FF2B5EF4-FFF2-40B4-BE49-F238E27FC236}">
              <a16:creationId xmlns:a16="http://schemas.microsoft.com/office/drawing/2014/main" id="{72BA0968-F61E-4B1E-A6AA-E583B5D9894E}"/>
            </a:ext>
          </a:extLst>
        </xdr:cNvPr>
        <xdr:cNvSpPr txBox="1"/>
      </xdr:nvSpPr>
      <xdr:spPr>
        <a:xfrm>
          <a:off x="30537846"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5" name="CuadroTexto 54">
          <a:extLst>
            <a:ext uri="{FF2B5EF4-FFF2-40B4-BE49-F238E27FC236}">
              <a16:creationId xmlns:a16="http://schemas.microsoft.com/office/drawing/2014/main" id="{F57840D3-E352-47C7-A4A0-FB5CC83F5532}"/>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6" name="CuadroTexto 55">
          <a:extLst>
            <a:ext uri="{FF2B5EF4-FFF2-40B4-BE49-F238E27FC236}">
              <a16:creationId xmlns:a16="http://schemas.microsoft.com/office/drawing/2014/main" id="{57D9C9C6-A3D2-4CBC-82DE-4B51821D31E5}"/>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7" name="CuadroTexto 56">
          <a:extLst>
            <a:ext uri="{FF2B5EF4-FFF2-40B4-BE49-F238E27FC236}">
              <a16:creationId xmlns:a16="http://schemas.microsoft.com/office/drawing/2014/main" id="{3A8F26EF-3C58-4019-97BB-ECD1CAC6B1D3}"/>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8" name="CuadroTexto 57">
          <a:extLst>
            <a:ext uri="{FF2B5EF4-FFF2-40B4-BE49-F238E27FC236}">
              <a16:creationId xmlns:a16="http://schemas.microsoft.com/office/drawing/2014/main" id="{F66EE4F0-AEDC-4565-AFBD-9ADBA42268AE}"/>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59" name="CuadroTexto 58">
          <a:extLst>
            <a:ext uri="{FF2B5EF4-FFF2-40B4-BE49-F238E27FC236}">
              <a16:creationId xmlns:a16="http://schemas.microsoft.com/office/drawing/2014/main" id="{8707783D-60CA-4F2A-B6B1-A2A3C96E341D}"/>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0" name="CuadroTexto 59">
          <a:extLst>
            <a:ext uri="{FF2B5EF4-FFF2-40B4-BE49-F238E27FC236}">
              <a16:creationId xmlns:a16="http://schemas.microsoft.com/office/drawing/2014/main" id="{02F7EDCC-66C5-4E41-B1E4-75E5E99FDCE9}"/>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61" name="CuadroTexto 60">
          <a:extLst>
            <a:ext uri="{FF2B5EF4-FFF2-40B4-BE49-F238E27FC236}">
              <a16:creationId xmlns:a16="http://schemas.microsoft.com/office/drawing/2014/main" id="{C6ED760A-3007-495F-BC79-4E72D1DEF9D0}"/>
            </a:ext>
          </a:extLst>
        </xdr:cNvPr>
        <xdr:cNvSpPr txBox="1"/>
      </xdr:nvSpPr>
      <xdr:spPr>
        <a:xfrm>
          <a:off x="30537846"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2" name="CuadroTexto 61">
          <a:extLst>
            <a:ext uri="{FF2B5EF4-FFF2-40B4-BE49-F238E27FC236}">
              <a16:creationId xmlns:a16="http://schemas.microsoft.com/office/drawing/2014/main" id="{096C1EBA-7C8E-4DAE-9BA4-DEC019849FB4}"/>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3" name="CuadroTexto 62">
          <a:extLst>
            <a:ext uri="{FF2B5EF4-FFF2-40B4-BE49-F238E27FC236}">
              <a16:creationId xmlns:a16="http://schemas.microsoft.com/office/drawing/2014/main" id="{12E21063-E4F2-49A8-A31B-FF442A1D596B}"/>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4" name="CuadroTexto 63">
          <a:extLst>
            <a:ext uri="{FF2B5EF4-FFF2-40B4-BE49-F238E27FC236}">
              <a16:creationId xmlns:a16="http://schemas.microsoft.com/office/drawing/2014/main" id="{BC76DF55-E2E3-4C50-9D9E-66F1A487EE44}"/>
            </a:ext>
          </a:extLst>
        </xdr:cNvPr>
        <xdr:cNvSpPr txBox="1"/>
      </xdr:nvSpPr>
      <xdr:spPr>
        <a:xfrm>
          <a:off x="30538209" y="10963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65" name="CuadroTexto 64">
          <a:extLst>
            <a:ext uri="{FF2B5EF4-FFF2-40B4-BE49-F238E27FC236}">
              <a16:creationId xmlns:a16="http://schemas.microsoft.com/office/drawing/2014/main" id="{01C2A28A-DCC8-4A6F-ADAA-43FD7069717B}"/>
            </a:ext>
          </a:extLst>
        </xdr:cNvPr>
        <xdr:cNvSpPr txBox="1"/>
      </xdr:nvSpPr>
      <xdr:spPr>
        <a:xfrm>
          <a:off x="30223521"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6" name="CuadroTexto 65">
          <a:extLst>
            <a:ext uri="{FF2B5EF4-FFF2-40B4-BE49-F238E27FC236}">
              <a16:creationId xmlns:a16="http://schemas.microsoft.com/office/drawing/2014/main" id="{1580D40B-7BAB-4B3B-9454-E9ED49F2AD6A}"/>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7" name="CuadroTexto 66">
          <a:extLst>
            <a:ext uri="{FF2B5EF4-FFF2-40B4-BE49-F238E27FC236}">
              <a16:creationId xmlns:a16="http://schemas.microsoft.com/office/drawing/2014/main" id="{839413FB-1FE5-44FB-9C75-29992897E614}"/>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8" name="CuadroTexto 67">
          <a:extLst>
            <a:ext uri="{FF2B5EF4-FFF2-40B4-BE49-F238E27FC236}">
              <a16:creationId xmlns:a16="http://schemas.microsoft.com/office/drawing/2014/main" id="{7F2A725D-0FC0-48B4-9409-762233A4A168}"/>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69" name="CuadroTexto 68">
          <a:extLst>
            <a:ext uri="{FF2B5EF4-FFF2-40B4-BE49-F238E27FC236}">
              <a16:creationId xmlns:a16="http://schemas.microsoft.com/office/drawing/2014/main" id="{E0559BDB-8307-48B5-A810-CC38888FE2FC}"/>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0" name="CuadroTexto 69">
          <a:extLst>
            <a:ext uri="{FF2B5EF4-FFF2-40B4-BE49-F238E27FC236}">
              <a16:creationId xmlns:a16="http://schemas.microsoft.com/office/drawing/2014/main" id="{7231AC9D-4C27-4910-BD33-6D35632D1D58}"/>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1" name="CuadroTexto 70">
          <a:extLst>
            <a:ext uri="{FF2B5EF4-FFF2-40B4-BE49-F238E27FC236}">
              <a16:creationId xmlns:a16="http://schemas.microsoft.com/office/drawing/2014/main" id="{3A01429C-2CE7-46C5-A3E5-606BB7A60691}"/>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72" name="CuadroTexto 71">
          <a:extLst>
            <a:ext uri="{FF2B5EF4-FFF2-40B4-BE49-F238E27FC236}">
              <a16:creationId xmlns:a16="http://schemas.microsoft.com/office/drawing/2014/main" id="{4C1D4283-224E-4A54-B09D-8317F57DD19D}"/>
            </a:ext>
          </a:extLst>
        </xdr:cNvPr>
        <xdr:cNvSpPr txBox="1"/>
      </xdr:nvSpPr>
      <xdr:spPr>
        <a:xfrm>
          <a:off x="30223521"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3" name="CuadroTexto 72">
          <a:extLst>
            <a:ext uri="{FF2B5EF4-FFF2-40B4-BE49-F238E27FC236}">
              <a16:creationId xmlns:a16="http://schemas.microsoft.com/office/drawing/2014/main" id="{84356716-89F1-4C57-870B-9629083C41B6}"/>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4" name="CuadroTexto 73">
          <a:extLst>
            <a:ext uri="{FF2B5EF4-FFF2-40B4-BE49-F238E27FC236}">
              <a16:creationId xmlns:a16="http://schemas.microsoft.com/office/drawing/2014/main" id="{D1467B8D-9AF0-45BB-BCF2-B30B6E9D36B9}"/>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5" name="CuadroTexto 74">
          <a:extLst>
            <a:ext uri="{FF2B5EF4-FFF2-40B4-BE49-F238E27FC236}">
              <a16:creationId xmlns:a16="http://schemas.microsoft.com/office/drawing/2014/main" id="{C64151A7-3F4F-432D-9FEC-03A0FDED1123}"/>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6" name="CuadroTexto 75">
          <a:extLst>
            <a:ext uri="{FF2B5EF4-FFF2-40B4-BE49-F238E27FC236}">
              <a16:creationId xmlns:a16="http://schemas.microsoft.com/office/drawing/2014/main" id="{C6FF4821-903D-424D-A9B6-1B314E0BCDD0}"/>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7" name="CuadroTexto 76">
          <a:extLst>
            <a:ext uri="{FF2B5EF4-FFF2-40B4-BE49-F238E27FC236}">
              <a16:creationId xmlns:a16="http://schemas.microsoft.com/office/drawing/2014/main" id="{62EB8C72-9678-4C5C-928A-C399517B9539}"/>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78" name="CuadroTexto 77">
          <a:extLst>
            <a:ext uri="{FF2B5EF4-FFF2-40B4-BE49-F238E27FC236}">
              <a16:creationId xmlns:a16="http://schemas.microsoft.com/office/drawing/2014/main" id="{B1457803-C655-4F8E-8F7B-E0BA78A1C1A2}"/>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79" name="CuadroTexto 78">
          <a:extLst>
            <a:ext uri="{FF2B5EF4-FFF2-40B4-BE49-F238E27FC236}">
              <a16:creationId xmlns:a16="http://schemas.microsoft.com/office/drawing/2014/main" id="{937E27F7-481C-42B1-AAF0-9F1DBA0B934C}"/>
            </a:ext>
          </a:extLst>
        </xdr:cNvPr>
        <xdr:cNvSpPr txBox="1"/>
      </xdr:nvSpPr>
      <xdr:spPr>
        <a:xfrm>
          <a:off x="30223521"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80" name="CuadroTexto 79">
          <a:extLst>
            <a:ext uri="{FF2B5EF4-FFF2-40B4-BE49-F238E27FC236}">
              <a16:creationId xmlns:a16="http://schemas.microsoft.com/office/drawing/2014/main" id="{CEAB505B-7406-4A45-B10F-0D30BF3641D0}"/>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81" name="CuadroTexto 80">
          <a:extLst>
            <a:ext uri="{FF2B5EF4-FFF2-40B4-BE49-F238E27FC236}">
              <a16:creationId xmlns:a16="http://schemas.microsoft.com/office/drawing/2014/main" id="{9F756668-FE58-46A4-9552-8DA8C0C36FD8}"/>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82" name="CuadroTexto 81">
          <a:extLst>
            <a:ext uri="{FF2B5EF4-FFF2-40B4-BE49-F238E27FC236}">
              <a16:creationId xmlns:a16="http://schemas.microsoft.com/office/drawing/2014/main" id="{E437264D-2A36-4552-B1CD-B07254A50804}"/>
            </a:ext>
          </a:extLst>
        </xdr:cNvPr>
        <xdr:cNvSpPr txBox="1"/>
      </xdr:nvSpPr>
      <xdr:spPr>
        <a:xfrm>
          <a:off x="30538209"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83" name="CuadroTexto 82">
          <a:extLst>
            <a:ext uri="{FF2B5EF4-FFF2-40B4-BE49-F238E27FC236}">
              <a16:creationId xmlns:a16="http://schemas.microsoft.com/office/drawing/2014/main" id="{EAF234A6-1CE8-4DCE-B0BD-0C90E8264C78}"/>
            </a:ext>
          </a:extLst>
        </xdr:cNvPr>
        <xdr:cNvSpPr txBox="1"/>
      </xdr:nvSpPr>
      <xdr:spPr>
        <a:xfrm>
          <a:off x="31376046"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84" name="CuadroTexto 83">
          <a:extLst>
            <a:ext uri="{FF2B5EF4-FFF2-40B4-BE49-F238E27FC236}">
              <a16:creationId xmlns:a16="http://schemas.microsoft.com/office/drawing/2014/main" id="{47F78E37-1D4A-4D4C-908F-1EE6BF935560}"/>
            </a:ext>
          </a:extLst>
        </xdr:cNvPr>
        <xdr:cNvSpPr txBox="1"/>
      </xdr:nvSpPr>
      <xdr:spPr>
        <a:xfrm>
          <a:off x="31376046"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85" name="CuadroTexto 84">
          <a:extLst>
            <a:ext uri="{FF2B5EF4-FFF2-40B4-BE49-F238E27FC236}">
              <a16:creationId xmlns:a16="http://schemas.microsoft.com/office/drawing/2014/main" id="{73990030-76AF-4777-8D0D-BEAB98DE5FD7}"/>
            </a:ext>
          </a:extLst>
        </xdr:cNvPr>
        <xdr:cNvSpPr txBox="1"/>
      </xdr:nvSpPr>
      <xdr:spPr>
        <a:xfrm>
          <a:off x="31376046" y="1159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86" name="CuadroTexto 85">
          <a:extLst>
            <a:ext uri="{FF2B5EF4-FFF2-40B4-BE49-F238E27FC236}">
              <a16:creationId xmlns:a16="http://schemas.microsoft.com/office/drawing/2014/main" id="{641CA652-A657-4A65-8F93-9707C29CA64B}"/>
            </a:ext>
          </a:extLst>
        </xdr:cNvPr>
        <xdr:cNvSpPr txBox="1"/>
      </xdr:nvSpPr>
      <xdr:spPr>
        <a:xfrm>
          <a:off x="31709784" y="12112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87" name="CuadroTexto 86">
          <a:extLst>
            <a:ext uri="{FF2B5EF4-FFF2-40B4-BE49-F238E27FC236}">
              <a16:creationId xmlns:a16="http://schemas.microsoft.com/office/drawing/2014/main" id="{F111D272-1F48-4821-B1C8-A5F283FB69D1}"/>
            </a:ext>
          </a:extLst>
        </xdr:cNvPr>
        <xdr:cNvSpPr txBox="1"/>
      </xdr:nvSpPr>
      <xdr:spPr>
        <a:xfrm>
          <a:off x="31709784" y="11430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89" name="CuadroTexto 88">
          <a:extLst>
            <a:ext uri="{FF2B5EF4-FFF2-40B4-BE49-F238E27FC236}">
              <a16:creationId xmlns:a16="http://schemas.microsoft.com/office/drawing/2014/main" id="{8575127B-9A52-47BF-8B3D-76331A567A27}"/>
            </a:ext>
          </a:extLst>
        </xdr:cNvPr>
        <xdr:cNvSpPr txBox="1"/>
      </xdr:nvSpPr>
      <xdr:spPr>
        <a:xfrm>
          <a:off x="292995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0" name="CuadroTexto 89">
          <a:extLst>
            <a:ext uri="{FF2B5EF4-FFF2-40B4-BE49-F238E27FC236}">
              <a16:creationId xmlns:a16="http://schemas.microsoft.com/office/drawing/2014/main" id="{FC2D86B9-188D-47BA-8305-6382D9A1E9C2}"/>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1" name="CuadroTexto 90">
          <a:extLst>
            <a:ext uri="{FF2B5EF4-FFF2-40B4-BE49-F238E27FC236}">
              <a16:creationId xmlns:a16="http://schemas.microsoft.com/office/drawing/2014/main" id="{26CA4462-5F0D-49E3-A711-A69DEBDEFE8A}"/>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2" name="CuadroTexto 91">
          <a:extLst>
            <a:ext uri="{FF2B5EF4-FFF2-40B4-BE49-F238E27FC236}">
              <a16:creationId xmlns:a16="http://schemas.microsoft.com/office/drawing/2014/main" id="{A731BE80-4C21-4D71-B6CA-2D58298749A8}"/>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93" name="CuadroTexto 92">
          <a:extLst>
            <a:ext uri="{FF2B5EF4-FFF2-40B4-BE49-F238E27FC236}">
              <a16:creationId xmlns:a16="http://schemas.microsoft.com/office/drawing/2014/main" id="{195D3DF8-B3F3-4AD0-A957-F376CF1C7AF7}"/>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94" name="CuadroTexto 93">
          <a:extLst>
            <a:ext uri="{FF2B5EF4-FFF2-40B4-BE49-F238E27FC236}">
              <a16:creationId xmlns:a16="http://schemas.microsoft.com/office/drawing/2014/main" id="{3C680B19-C458-433F-8102-79BFD4829C05}"/>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5" name="CuadroTexto 94">
          <a:extLst>
            <a:ext uri="{FF2B5EF4-FFF2-40B4-BE49-F238E27FC236}">
              <a16:creationId xmlns:a16="http://schemas.microsoft.com/office/drawing/2014/main" id="{05FB5700-11D5-4586-B305-F13249B851B1}"/>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6" name="CuadroTexto 95">
          <a:extLst>
            <a:ext uri="{FF2B5EF4-FFF2-40B4-BE49-F238E27FC236}">
              <a16:creationId xmlns:a16="http://schemas.microsoft.com/office/drawing/2014/main" id="{C5E09EEA-B203-4530-BB98-BFA14766C2C8}"/>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7" name="CuadroTexto 96">
          <a:extLst>
            <a:ext uri="{FF2B5EF4-FFF2-40B4-BE49-F238E27FC236}">
              <a16:creationId xmlns:a16="http://schemas.microsoft.com/office/drawing/2014/main" id="{173E8C5A-6DA0-48DE-B231-FEC57E4032C3}"/>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98" name="CuadroTexto 97">
          <a:extLst>
            <a:ext uri="{FF2B5EF4-FFF2-40B4-BE49-F238E27FC236}">
              <a16:creationId xmlns:a16="http://schemas.microsoft.com/office/drawing/2014/main" id="{7F2CE7DF-A9EE-4E3D-979A-CB834DA1F2BF}"/>
            </a:ext>
          </a:extLst>
        </xdr:cNvPr>
        <xdr:cNvSpPr txBox="1"/>
      </xdr:nvSpPr>
      <xdr:spPr>
        <a:xfrm>
          <a:off x="292995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99" name="CuadroTexto 98">
          <a:extLst>
            <a:ext uri="{FF2B5EF4-FFF2-40B4-BE49-F238E27FC236}">
              <a16:creationId xmlns:a16="http://schemas.microsoft.com/office/drawing/2014/main" id="{7293C42F-29ED-4E4E-A0F0-96D0F7B874B4}"/>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0" name="CuadroTexto 99">
          <a:extLst>
            <a:ext uri="{FF2B5EF4-FFF2-40B4-BE49-F238E27FC236}">
              <a16:creationId xmlns:a16="http://schemas.microsoft.com/office/drawing/2014/main" id="{F547C4D3-3133-442B-BC06-E75C7B0EB5DA}"/>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1" name="CuadroTexto 100">
          <a:extLst>
            <a:ext uri="{FF2B5EF4-FFF2-40B4-BE49-F238E27FC236}">
              <a16:creationId xmlns:a16="http://schemas.microsoft.com/office/drawing/2014/main" id="{12B3DEBF-5FFE-4266-B3FD-BB15D9F72DCD}"/>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2" name="CuadroTexto 101">
          <a:extLst>
            <a:ext uri="{FF2B5EF4-FFF2-40B4-BE49-F238E27FC236}">
              <a16:creationId xmlns:a16="http://schemas.microsoft.com/office/drawing/2014/main" id="{9234D85A-5AF1-4A43-A627-A4560DC61340}"/>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3" name="CuadroTexto 102">
          <a:extLst>
            <a:ext uri="{FF2B5EF4-FFF2-40B4-BE49-F238E27FC236}">
              <a16:creationId xmlns:a16="http://schemas.microsoft.com/office/drawing/2014/main" id="{9923995F-D5A4-4B95-8356-1DEBABE91216}"/>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4" name="CuadroTexto 103">
          <a:extLst>
            <a:ext uri="{FF2B5EF4-FFF2-40B4-BE49-F238E27FC236}">
              <a16:creationId xmlns:a16="http://schemas.microsoft.com/office/drawing/2014/main" id="{A8AF927F-DBC1-4376-8795-AA88EB0928FB}"/>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05" name="CuadroTexto 104">
          <a:extLst>
            <a:ext uri="{FF2B5EF4-FFF2-40B4-BE49-F238E27FC236}">
              <a16:creationId xmlns:a16="http://schemas.microsoft.com/office/drawing/2014/main" id="{018326F8-05EF-4DD2-8A82-5D2754BEE193}"/>
            </a:ext>
          </a:extLst>
        </xdr:cNvPr>
        <xdr:cNvSpPr txBox="1"/>
      </xdr:nvSpPr>
      <xdr:spPr>
        <a:xfrm>
          <a:off x="292995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6" name="CuadroTexto 105">
          <a:extLst>
            <a:ext uri="{FF2B5EF4-FFF2-40B4-BE49-F238E27FC236}">
              <a16:creationId xmlns:a16="http://schemas.microsoft.com/office/drawing/2014/main" id="{C70447AA-ADCB-4041-9495-B6959CE329E6}"/>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7" name="CuadroTexto 106">
          <a:extLst>
            <a:ext uri="{FF2B5EF4-FFF2-40B4-BE49-F238E27FC236}">
              <a16:creationId xmlns:a16="http://schemas.microsoft.com/office/drawing/2014/main" id="{97A689A5-D855-4EBA-BD0C-5444F66D530C}"/>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08" name="CuadroTexto 107">
          <a:extLst>
            <a:ext uri="{FF2B5EF4-FFF2-40B4-BE49-F238E27FC236}">
              <a16:creationId xmlns:a16="http://schemas.microsoft.com/office/drawing/2014/main" id="{A800869C-484E-42FE-A600-F20D44E3BBFE}"/>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09" name="CuadroTexto 108">
          <a:extLst>
            <a:ext uri="{FF2B5EF4-FFF2-40B4-BE49-F238E27FC236}">
              <a16:creationId xmlns:a16="http://schemas.microsoft.com/office/drawing/2014/main" id="{31FE1050-DB5A-4941-87F5-0211A720A649}"/>
            </a:ext>
          </a:extLst>
        </xdr:cNvPr>
        <xdr:cNvSpPr txBox="1"/>
      </xdr:nvSpPr>
      <xdr:spPr>
        <a:xfrm>
          <a:off x="291281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0" name="CuadroTexto 109">
          <a:extLst>
            <a:ext uri="{FF2B5EF4-FFF2-40B4-BE49-F238E27FC236}">
              <a16:creationId xmlns:a16="http://schemas.microsoft.com/office/drawing/2014/main" id="{F46CF0E6-662F-4351-B243-9A083EC16C29}"/>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1" name="CuadroTexto 110">
          <a:extLst>
            <a:ext uri="{FF2B5EF4-FFF2-40B4-BE49-F238E27FC236}">
              <a16:creationId xmlns:a16="http://schemas.microsoft.com/office/drawing/2014/main" id="{027FA19C-3C54-4190-B845-52D15939CE6D}"/>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2" name="CuadroTexto 111">
          <a:extLst>
            <a:ext uri="{FF2B5EF4-FFF2-40B4-BE49-F238E27FC236}">
              <a16:creationId xmlns:a16="http://schemas.microsoft.com/office/drawing/2014/main" id="{0302338A-9AD7-4F25-B2ED-6AA9197E63F1}"/>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3" name="CuadroTexto 112">
          <a:extLst>
            <a:ext uri="{FF2B5EF4-FFF2-40B4-BE49-F238E27FC236}">
              <a16:creationId xmlns:a16="http://schemas.microsoft.com/office/drawing/2014/main" id="{31EFB62A-A1CF-414C-8730-897E4595ACCD}"/>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4" name="CuadroTexto 113">
          <a:extLst>
            <a:ext uri="{FF2B5EF4-FFF2-40B4-BE49-F238E27FC236}">
              <a16:creationId xmlns:a16="http://schemas.microsoft.com/office/drawing/2014/main" id="{2F92B1A5-379E-461A-B226-E96077940218}"/>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5" name="CuadroTexto 114">
          <a:extLst>
            <a:ext uri="{FF2B5EF4-FFF2-40B4-BE49-F238E27FC236}">
              <a16:creationId xmlns:a16="http://schemas.microsoft.com/office/drawing/2014/main" id="{6EA82FF0-A722-4B02-A0D7-FFF563C7C97D}"/>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16" name="CuadroTexto 115">
          <a:extLst>
            <a:ext uri="{FF2B5EF4-FFF2-40B4-BE49-F238E27FC236}">
              <a16:creationId xmlns:a16="http://schemas.microsoft.com/office/drawing/2014/main" id="{1F285B91-D1D5-4183-8B9E-C8F7FFB4A1DF}"/>
            </a:ext>
          </a:extLst>
        </xdr:cNvPr>
        <xdr:cNvSpPr txBox="1"/>
      </xdr:nvSpPr>
      <xdr:spPr>
        <a:xfrm>
          <a:off x="291281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7" name="CuadroTexto 116">
          <a:extLst>
            <a:ext uri="{FF2B5EF4-FFF2-40B4-BE49-F238E27FC236}">
              <a16:creationId xmlns:a16="http://schemas.microsoft.com/office/drawing/2014/main" id="{39407232-C821-4793-9895-E534F573F016}"/>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8" name="CuadroTexto 117">
          <a:extLst>
            <a:ext uri="{FF2B5EF4-FFF2-40B4-BE49-F238E27FC236}">
              <a16:creationId xmlns:a16="http://schemas.microsoft.com/office/drawing/2014/main" id="{A5B9D18B-CD12-469D-8DA2-CC1F96E441EA}"/>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19" name="CuadroTexto 118">
          <a:extLst>
            <a:ext uri="{FF2B5EF4-FFF2-40B4-BE49-F238E27FC236}">
              <a16:creationId xmlns:a16="http://schemas.microsoft.com/office/drawing/2014/main" id="{21CA2ADE-0C4B-43A1-8E45-295B1AA72D13}"/>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0" name="CuadroTexto 119">
          <a:extLst>
            <a:ext uri="{FF2B5EF4-FFF2-40B4-BE49-F238E27FC236}">
              <a16:creationId xmlns:a16="http://schemas.microsoft.com/office/drawing/2014/main" id="{2C494E80-B51F-4D5D-B569-6B5B04166353}"/>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1" name="CuadroTexto 120">
          <a:extLst>
            <a:ext uri="{FF2B5EF4-FFF2-40B4-BE49-F238E27FC236}">
              <a16:creationId xmlns:a16="http://schemas.microsoft.com/office/drawing/2014/main" id="{6F7DF5FC-205B-48A6-86A1-F7894280C618}"/>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2" name="CuadroTexto 121">
          <a:extLst>
            <a:ext uri="{FF2B5EF4-FFF2-40B4-BE49-F238E27FC236}">
              <a16:creationId xmlns:a16="http://schemas.microsoft.com/office/drawing/2014/main" id="{23DB2CF4-170D-4A33-A9D1-6B5108CECBF4}"/>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23" name="CuadroTexto 122">
          <a:extLst>
            <a:ext uri="{FF2B5EF4-FFF2-40B4-BE49-F238E27FC236}">
              <a16:creationId xmlns:a16="http://schemas.microsoft.com/office/drawing/2014/main" id="{5417B79E-8987-4997-86AB-2DF476C74FFE}"/>
            </a:ext>
          </a:extLst>
        </xdr:cNvPr>
        <xdr:cNvSpPr txBox="1"/>
      </xdr:nvSpPr>
      <xdr:spPr>
        <a:xfrm>
          <a:off x="291281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4" name="CuadroTexto 123">
          <a:extLst>
            <a:ext uri="{FF2B5EF4-FFF2-40B4-BE49-F238E27FC236}">
              <a16:creationId xmlns:a16="http://schemas.microsoft.com/office/drawing/2014/main" id="{E22C7D4E-C785-4DC8-8F7E-171612DDC345}"/>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5" name="CuadroTexto 124">
          <a:extLst>
            <a:ext uri="{FF2B5EF4-FFF2-40B4-BE49-F238E27FC236}">
              <a16:creationId xmlns:a16="http://schemas.microsoft.com/office/drawing/2014/main" id="{F8930D76-C064-458A-92DB-63515FD62D7B}"/>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26" name="CuadroTexto 125">
          <a:extLst>
            <a:ext uri="{FF2B5EF4-FFF2-40B4-BE49-F238E27FC236}">
              <a16:creationId xmlns:a16="http://schemas.microsoft.com/office/drawing/2014/main" id="{4F77B052-DAD7-4B57-9753-6BDE63B48B50}"/>
            </a:ext>
          </a:extLst>
        </xdr:cNvPr>
        <xdr:cNvSpPr txBox="1"/>
      </xdr:nvSpPr>
      <xdr:spPr>
        <a:xfrm>
          <a:off x="2929995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27" name="CuadroTexto 126">
          <a:extLst>
            <a:ext uri="{FF2B5EF4-FFF2-40B4-BE49-F238E27FC236}">
              <a16:creationId xmlns:a16="http://schemas.microsoft.com/office/drawing/2014/main" id="{D305AF9B-91AC-4C0B-8AFD-03DD879E4B6A}"/>
            </a:ext>
          </a:extLst>
        </xdr:cNvPr>
        <xdr:cNvSpPr txBox="1"/>
      </xdr:nvSpPr>
      <xdr:spPr>
        <a:xfrm>
          <a:off x="301377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28" name="CuadroTexto 127">
          <a:extLst>
            <a:ext uri="{FF2B5EF4-FFF2-40B4-BE49-F238E27FC236}">
              <a16:creationId xmlns:a16="http://schemas.microsoft.com/office/drawing/2014/main" id="{4B4E1BB2-C9FD-4DDB-AF63-CCAC88412D44}"/>
            </a:ext>
          </a:extLst>
        </xdr:cNvPr>
        <xdr:cNvSpPr txBox="1"/>
      </xdr:nvSpPr>
      <xdr:spPr>
        <a:xfrm>
          <a:off x="301377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29" name="CuadroTexto 128">
          <a:extLst>
            <a:ext uri="{FF2B5EF4-FFF2-40B4-BE49-F238E27FC236}">
              <a16:creationId xmlns:a16="http://schemas.microsoft.com/office/drawing/2014/main" id="{2A3B56A1-BDFB-4718-8EC1-DD65F862A1D2}"/>
            </a:ext>
          </a:extLst>
        </xdr:cNvPr>
        <xdr:cNvSpPr txBox="1"/>
      </xdr:nvSpPr>
      <xdr:spPr>
        <a:xfrm>
          <a:off x="301377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30" name="CuadroTexto 129">
          <a:extLst>
            <a:ext uri="{FF2B5EF4-FFF2-40B4-BE49-F238E27FC236}">
              <a16:creationId xmlns:a16="http://schemas.microsoft.com/office/drawing/2014/main" id="{71420299-06B4-41DB-9B86-05DE7142C764}"/>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31" name="CuadroTexto 130">
          <a:extLst>
            <a:ext uri="{FF2B5EF4-FFF2-40B4-BE49-F238E27FC236}">
              <a16:creationId xmlns:a16="http://schemas.microsoft.com/office/drawing/2014/main" id="{D495A476-4AD0-430D-BCBD-084CBD959495}"/>
            </a:ext>
          </a:extLst>
        </xdr:cNvPr>
        <xdr:cNvSpPr txBox="1"/>
      </xdr:nvSpPr>
      <xdr:spPr>
        <a:xfrm>
          <a:off x="305382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32" name="CuadroTexto 131">
          <a:extLst>
            <a:ext uri="{FF2B5EF4-FFF2-40B4-BE49-F238E27FC236}">
              <a16:creationId xmlns:a16="http://schemas.microsoft.com/office/drawing/2014/main" id="{B0F9FD4F-2D71-4A39-AFBB-DF5D66DA2279}"/>
            </a:ext>
          </a:extLst>
        </xdr:cNvPr>
        <xdr:cNvSpPr txBox="1"/>
      </xdr:nvSpPr>
      <xdr:spPr>
        <a:xfrm>
          <a:off x="292995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33" name="CuadroTexto 132">
          <a:extLst>
            <a:ext uri="{FF2B5EF4-FFF2-40B4-BE49-F238E27FC236}">
              <a16:creationId xmlns:a16="http://schemas.microsoft.com/office/drawing/2014/main" id="{2B408A23-0769-4F37-828E-D9D471175FC3}"/>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34" name="CuadroTexto 133">
          <a:extLst>
            <a:ext uri="{FF2B5EF4-FFF2-40B4-BE49-F238E27FC236}">
              <a16:creationId xmlns:a16="http://schemas.microsoft.com/office/drawing/2014/main" id="{A7F5716D-52B0-4415-AE35-DD1F70BD279F}"/>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35" name="CuadroTexto 134">
          <a:extLst>
            <a:ext uri="{FF2B5EF4-FFF2-40B4-BE49-F238E27FC236}">
              <a16:creationId xmlns:a16="http://schemas.microsoft.com/office/drawing/2014/main" id="{FE4474CF-E68E-4384-A14F-4622843D6367}"/>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36" name="CuadroTexto 135">
          <a:extLst>
            <a:ext uri="{FF2B5EF4-FFF2-40B4-BE49-F238E27FC236}">
              <a16:creationId xmlns:a16="http://schemas.microsoft.com/office/drawing/2014/main" id="{542DC906-3474-47D5-A631-8D845B6A59F0}"/>
            </a:ext>
          </a:extLst>
        </xdr:cNvPr>
        <xdr:cNvSpPr txBox="1"/>
      </xdr:nvSpPr>
      <xdr:spPr>
        <a:xfrm>
          <a:off x="3053820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37" name="CuadroTexto 136">
          <a:extLst>
            <a:ext uri="{FF2B5EF4-FFF2-40B4-BE49-F238E27FC236}">
              <a16:creationId xmlns:a16="http://schemas.microsoft.com/office/drawing/2014/main" id="{3EEBB22A-2D4F-4E19-90A4-5DA7334CF3F6}"/>
            </a:ext>
          </a:extLst>
        </xdr:cNvPr>
        <xdr:cNvSpPr txBox="1"/>
      </xdr:nvSpPr>
      <xdr:spPr>
        <a:xfrm>
          <a:off x="3053820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38" name="CuadroTexto 137">
          <a:extLst>
            <a:ext uri="{FF2B5EF4-FFF2-40B4-BE49-F238E27FC236}">
              <a16:creationId xmlns:a16="http://schemas.microsoft.com/office/drawing/2014/main" id="{B82EED19-A328-4CCB-A494-2F8A829DC2AE}"/>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39" name="CuadroTexto 138">
          <a:extLst>
            <a:ext uri="{FF2B5EF4-FFF2-40B4-BE49-F238E27FC236}">
              <a16:creationId xmlns:a16="http://schemas.microsoft.com/office/drawing/2014/main" id="{B2B25F66-9325-4E93-AA33-B62168DD8043}"/>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0" name="CuadroTexto 139">
          <a:extLst>
            <a:ext uri="{FF2B5EF4-FFF2-40B4-BE49-F238E27FC236}">
              <a16:creationId xmlns:a16="http://schemas.microsoft.com/office/drawing/2014/main" id="{1173FAF4-F808-4F66-A04D-22B89F4A34F1}"/>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41" name="CuadroTexto 140">
          <a:extLst>
            <a:ext uri="{FF2B5EF4-FFF2-40B4-BE49-F238E27FC236}">
              <a16:creationId xmlns:a16="http://schemas.microsoft.com/office/drawing/2014/main" id="{C3A242FF-AA03-4957-802A-7661A59F86CB}"/>
            </a:ext>
          </a:extLst>
        </xdr:cNvPr>
        <xdr:cNvSpPr txBox="1"/>
      </xdr:nvSpPr>
      <xdr:spPr>
        <a:xfrm>
          <a:off x="292995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2" name="CuadroTexto 141">
          <a:extLst>
            <a:ext uri="{FF2B5EF4-FFF2-40B4-BE49-F238E27FC236}">
              <a16:creationId xmlns:a16="http://schemas.microsoft.com/office/drawing/2014/main" id="{BBB38503-6891-4F4D-8E7D-4AD460B1A3CA}"/>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3" name="CuadroTexto 142">
          <a:extLst>
            <a:ext uri="{FF2B5EF4-FFF2-40B4-BE49-F238E27FC236}">
              <a16:creationId xmlns:a16="http://schemas.microsoft.com/office/drawing/2014/main" id="{E807D760-F1F8-4FC8-AAF3-3BEB6979AB1A}"/>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4" name="CuadroTexto 143">
          <a:extLst>
            <a:ext uri="{FF2B5EF4-FFF2-40B4-BE49-F238E27FC236}">
              <a16:creationId xmlns:a16="http://schemas.microsoft.com/office/drawing/2014/main" id="{B4DEF83B-8E30-4A0D-82DF-51115EC71629}"/>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5" name="CuadroTexto 144">
          <a:extLst>
            <a:ext uri="{FF2B5EF4-FFF2-40B4-BE49-F238E27FC236}">
              <a16:creationId xmlns:a16="http://schemas.microsoft.com/office/drawing/2014/main" id="{7EB28838-0CA6-4962-8FB0-0D708BA5DDCC}"/>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6" name="CuadroTexto 145">
          <a:extLst>
            <a:ext uri="{FF2B5EF4-FFF2-40B4-BE49-F238E27FC236}">
              <a16:creationId xmlns:a16="http://schemas.microsoft.com/office/drawing/2014/main" id="{965F50B6-EC5D-47B9-9C05-39803748D3FC}"/>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7" name="CuadroTexto 146">
          <a:extLst>
            <a:ext uri="{FF2B5EF4-FFF2-40B4-BE49-F238E27FC236}">
              <a16:creationId xmlns:a16="http://schemas.microsoft.com/office/drawing/2014/main" id="{EEA11020-5BD6-4C10-87BA-9E249AC0A513}"/>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48" name="CuadroTexto 147">
          <a:extLst>
            <a:ext uri="{FF2B5EF4-FFF2-40B4-BE49-F238E27FC236}">
              <a16:creationId xmlns:a16="http://schemas.microsoft.com/office/drawing/2014/main" id="{742BA3FE-6CE5-476F-817F-DA990D6D74B1}"/>
            </a:ext>
          </a:extLst>
        </xdr:cNvPr>
        <xdr:cNvSpPr txBox="1"/>
      </xdr:nvSpPr>
      <xdr:spPr>
        <a:xfrm>
          <a:off x="292995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49" name="CuadroTexto 148">
          <a:extLst>
            <a:ext uri="{FF2B5EF4-FFF2-40B4-BE49-F238E27FC236}">
              <a16:creationId xmlns:a16="http://schemas.microsoft.com/office/drawing/2014/main" id="{6EDE0E65-CB32-468E-82DE-2DC25CCFCEDF}"/>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0" name="CuadroTexto 149">
          <a:extLst>
            <a:ext uri="{FF2B5EF4-FFF2-40B4-BE49-F238E27FC236}">
              <a16:creationId xmlns:a16="http://schemas.microsoft.com/office/drawing/2014/main" id="{CCCEF278-044B-4309-A38C-6E2D401C52D4}"/>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1" name="CuadroTexto 150">
          <a:extLst>
            <a:ext uri="{FF2B5EF4-FFF2-40B4-BE49-F238E27FC236}">
              <a16:creationId xmlns:a16="http://schemas.microsoft.com/office/drawing/2014/main" id="{D05C0D3F-64B3-4831-9103-218126787FFB}"/>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52" name="CuadroTexto 151">
          <a:extLst>
            <a:ext uri="{FF2B5EF4-FFF2-40B4-BE49-F238E27FC236}">
              <a16:creationId xmlns:a16="http://schemas.microsoft.com/office/drawing/2014/main" id="{B394407F-4759-4570-B870-E59CDC11B57F}"/>
            </a:ext>
          </a:extLst>
        </xdr:cNvPr>
        <xdr:cNvSpPr txBox="1"/>
      </xdr:nvSpPr>
      <xdr:spPr>
        <a:xfrm>
          <a:off x="2912814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3" name="CuadroTexto 152">
          <a:extLst>
            <a:ext uri="{FF2B5EF4-FFF2-40B4-BE49-F238E27FC236}">
              <a16:creationId xmlns:a16="http://schemas.microsoft.com/office/drawing/2014/main" id="{561C1681-B00F-42A4-BAC4-1C4B9BDE6A8F}"/>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4" name="CuadroTexto 153">
          <a:extLst>
            <a:ext uri="{FF2B5EF4-FFF2-40B4-BE49-F238E27FC236}">
              <a16:creationId xmlns:a16="http://schemas.microsoft.com/office/drawing/2014/main" id="{9A6F76EA-485D-4200-AEE4-93152C2D853C}"/>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5" name="CuadroTexto 154">
          <a:extLst>
            <a:ext uri="{FF2B5EF4-FFF2-40B4-BE49-F238E27FC236}">
              <a16:creationId xmlns:a16="http://schemas.microsoft.com/office/drawing/2014/main" id="{573CFEA2-C058-41BF-8F01-0D7CA0805B6E}"/>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6" name="CuadroTexto 155">
          <a:extLst>
            <a:ext uri="{FF2B5EF4-FFF2-40B4-BE49-F238E27FC236}">
              <a16:creationId xmlns:a16="http://schemas.microsoft.com/office/drawing/2014/main" id="{98B3273B-C060-4B23-A2C3-9351600C63AA}"/>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7" name="CuadroTexto 156">
          <a:extLst>
            <a:ext uri="{FF2B5EF4-FFF2-40B4-BE49-F238E27FC236}">
              <a16:creationId xmlns:a16="http://schemas.microsoft.com/office/drawing/2014/main" id="{CCCF9B9C-0087-434B-8BB8-A3AD76A14E5E}"/>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58" name="CuadroTexto 157">
          <a:extLst>
            <a:ext uri="{FF2B5EF4-FFF2-40B4-BE49-F238E27FC236}">
              <a16:creationId xmlns:a16="http://schemas.microsoft.com/office/drawing/2014/main" id="{7012DF07-001C-4FDB-874E-ABE576F1D61A}"/>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59" name="CuadroTexto 158">
          <a:extLst>
            <a:ext uri="{FF2B5EF4-FFF2-40B4-BE49-F238E27FC236}">
              <a16:creationId xmlns:a16="http://schemas.microsoft.com/office/drawing/2014/main" id="{644562A5-675D-49C4-99A6-6CD18E0FB0F0}"/>
            </a:ext>
          </a:extLst>
        </xdr:cNvPr>
        <xdr:cNvSpPr txBox="1"/>
      </xdr:nvSpPr>
      <xdr:spPr>
        <a:xfrm>
          <a:off x="2912814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0" name="CuadroTexto 159">
          <a:extLst>
            <a:ext uri="{FF2B5EF4-FFF2-40B4-BE49-F238E27FC236}">
              <a16:creationId xmlns:a16="http://schemas.microsoft.com/office/drawing/2014/main" id="{7DBAD517-8FF8-45C0-9FC2-59C68951BC29}"/>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1" name="CuadroTexto 160">
          <a:extLst>
            <a:ext uri="{FF2B5EF4-FFF2-40B4-BE49-F238E27FC236}">
              <a16:creationId xmlns:a16="http://schemas.microsoft.com/office/drawing/2014/main" id="{17D3361D-E6EC-4841-AFAD-19491F0A12A9}"/>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2" name="CuadroTexto 161">
          <a:extLst>
            <a:ext uri="{FF2B5EF4-FFF2-40B4-BE49-F238E27FC236}">
              <a16:creationId xmlns:a16="http://schemas.microsoft.com/office/drawing/2014/main" id="{FD8FE6E6-5B54-423F-B813-2116D6B66FAF}"/>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3" name="CuadroTexto 162">
          <a:extLst>
            <a:ext uri="{FF2B5EF4-FFF2-40B4-BE49-F238E27FC236}">
              <a16:creationId xmlns:a16="http://schemas.microsoft.com/office/drawing/2014/main" id="{26CB4121-6705-4DC5-8829-EED5CADB9AEB}"/>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4" name="CuadroTexto 163">
          <a:extLst>
            <a:ext uri="{FF2B5EF4-FFF2-40B4-BE49-F238E27FC236}">
              <a16:creationId xmlns:a16="http://schemas.microsoft.com/office/drawing/2014/main" id="{1177AE3E-FBBF-4A6F-ADDB-79368DF3987B}"/>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5" name="CuadroTexto 164">
          <a:extLst>
            <a:ext uri="{FF2B5EF4-FFF2-40B4-BE49-F238E27FC236}">
              <a16:creationId xmlns:a16="http://schemas.microsoft.com/office/drawing/2014/main" id="{188B8CEB-D441-477E-AE1A-0D2CC3CB99A9}"/>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66" name="CuadroTexto 165">
          <a:extLst>
            <a:ext uri="{FF2B5EF4-FFF2-40B4-BE49-F238E27FC236}">
              <a16:creationId xmlns:a16="http://schemas.microsoft.com/office/drawing/2014/main" id="{1E87FC70-12EB-4A0E-A06D-DE585A275802}"/>
            </a:ext>
          </a:extLst>
        </xdr:cNvPr>
        <xdr:cNvSpPr txBox="1"/>
      </xdr:nvSpPr>
      <xdr:spPr>
        <a:xfrm>
          <a:off x="2912814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7" name="CuadroTexto 166">
          <a:extLst>
            <a:ext uri="{FF2B5EF4-FFF2-40B4-BE49-F238E27FC236}">
              <a16:creationId xmlns:a16="http://schemas.microsoft.com/office/drawing/2014/main" id="{5962CB38-99DD-4BED-B4AB-EF317C1A0275}"/>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8" name="CuadroTexto 167">
          <a:extLst>
            <a:ext uri="{FF2B5EF4-FFF2-40B4-BE49-F238E27FC236}">
              <a16:creationId xmlns:a16="http://schemas.microsoft.com/office/drawing/2014/main" id="{D5788877-E8D2-4FAE-8E95-5684A1E0AFE7}"/>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69" name="CuadroTexto 168">
          <a:extLst>
            <a:ext uri="{FF2B5EF4-FFF2-40B4-BE49-F238E27FC236}">
              <a16:creationId xmlns:a16="http://schemas.microsoft.com/office/drawing/2014/main" id="{23408DAD-E1D0-440E-AAD7-3B479065EB15}"/>
            </a:ext>
          </a:extLst>
        </xdr:cNvPr>
        <xdr:cNvSpPr txBox="1"/>
      </xdr:nvSpPr>
      <xdr:spPr>
        <a:xfrm>
          <a:off x="2929995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70" name="CuadroTexto 169">
          <a:extLst>
            <a:ext uri="{FF2B5EF4-FFF2-40B4-BE49-F238E27FC236}">
              <a16:creationId xmlns:a16="http://schemas.microsoft.com/office/drawing/2014/main" id="{2E097CD8-A243-473C-9647-0C4C779A73AF}"/>
            </a:ext>
          </a:extLst>
        </xdr:cNvPr>
        <xdr:cNvSpPr txBox="1"/>
      </xdr:nvSpPr>
      <xdr:spPr>
        <a:xfrm>
          <a:off x="301377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71" name="CuadroTexto 170">
          <a:extLst>
            <a:ext uri="{FF2B5EF4-FFF2-40B4-BE49-F238E27FC236}">
              <a16:creationId xmlns:a16="http://schemas.microsoft.com/office/drawing/2014/main" id="{07486D38-6DB7-4120-AA6A-704E8DAD7BA5}"/>
            </a:ext>
          </a:extLst>
        </xdr:cNvPr>
        <xdr:cNvSpPr txBox="1"/>
      </xdr:nvSpPr>
      <xdr:spPr>
        <a:xfrm>
          <a:off x="301377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172" name="CuadroTexto 171">
          <a:extLst>
            <a:ext uri="{FF2B5EF4-FFF2-40B4-BE49-F238E27FC236}">
              <a16:creationId xmlns:a16="http://schemas.microsoft.com/office/drawing/2014/main" id="{BCD112DB-01F0-40BB-BA30-291B2C9F79D5}"/>
            </a:ext>
          </a:extLst>
        </xdr:cNvPr>
        <xdr:cNvSpPr txBox="1"/>
      </xdr:nvSpPr>
      <xdr:spPr>
        <a:xfrm>
          <a:off x="30137796"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73" name="CuadroTexto 172">
          <a:extLst>
            <a:ext uri="{FF2B5EF4-FFF2-40B4-BE49-F238E27FC236}">
              <a16:creationId xmlns:a16="http://schemas.microsoft.com/office/drawing/2014/main" id="{B4A5D418-0958-4C43-87E2-135BDC18F6AB}"/>
            </a:ext>
          </a:extLst>
        </xdr:cNvPr>
        <xdr:cNvSpPr txBox="1"/>
      </xdr:nvSpPr>
      <xdr:spPr>
        <a:xfrm>
          <a:off x="3053820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74" name="CuadroTexto 173">
          <a:extLst>
            <a:ext uri="{FF2B5EF4-FFF2-40B4-BE49-F238E27FC236}">
              <a16:creationId xmlns:a16="http://schemas.microsoft.com/office/drawing/2014/main" id="{39A82C93-D025-40EC-9032-4B08BE4FF981}"/>
            </a:ext>
          </a:extLst>
        </xdr:cNvPr>
        <xdr:cNvSpPr txBox="1"/>
      </xdr:nvSpPr>
      <xdr:spPr>
        <a:xfrm>
          <a:off x="30538209" y="556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75" name="CuadroTexto 174">
          <a:extLst>
            <a:ext uri="{FF2B5EF4-FFF2-40B4-BE49-F238E27FC236}">
              <a16:creationId xmlns:a16="http://schemas.microsoft.com/office/drawing/2014/main" id="{949FB715-1E97-4BE7-9111-4975CAD901B1}"/>
            </a:ext>
          </a:extLst>
        </xdr:cNvPr>
        <xdr:cNvSpPr txBox="1"/>
      </xdr:nvSpPr>
      <xdr:spPr>
        <a:xfrm>
          <a:off x="3053820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76" name="CuadroTexto 175">
          <a:extLst>
            <a:ext uri="{FF2B5EF4-FFF2-40B4-BE49-F238E27FC236}">
              <a16:creationId xmlns:a16="http://schemas.microsoft.com/office/drawing/2014/main" id="{8B5F5DB9-0AB3-4AC9-A2B6-E1AB6CBFEFAE}"/>
            </a:ext>
          </a:extLst>
        </xdr:cNvPr>
        <xdr:cNvSpPr txBox="1"/>
      </xdr:nvSpPr>
      <xdr:spPr>
        <a:xfrm>
          <a:off x="292995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77" name="CuadroTexto 176">
          <a:extLst>
            <a:ext uri="{FF2B5EF4-FFF2-40B4-BE49-F238E27FC236}">
              <a16:creationId xmlns:a16="http://schemas.microsoft.com/office/drawing/2014/main" id="{446F202A-18A9-46A4-84C1-7106576F6011}"/>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78" name="CuadroTexto 177">
          <a:extLst>
            <a:ext uri="{FF2B5EF4-FFF2-40B4-BE49-F238E27FC236}">
              <a16:creationId xmlns:a16="http://schemas.microsoft.com/office/drawing/2014/main" id="{69C19CD6-EF52-49E7-A8C1-60F4D2A3DFDD}"/>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79" name="CuadroTexto 178">
          <a:extLst>
            <a:ext uri="{FF2B5EF4-FFF2-40B4-BE49-F238E27FC236}">
              <a16:creationId xmlns:a16="http://schemas.microsoft.com/office/drawing/2014/main" id="{F132F75D-9A55-4FE2-A778-8FBFB211AD15}"/>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80" name="CuadroTexto 179">
          <a:extLst>
            <a:ext uri="{FF2B5EF4-FFF2-40B4-BE49-F238E27FC236}">
              <a16:creationId xmlns:a16="http://schemas.microsoft.com/office/drawing/2014/main" id="{DA5C892B-C820-4ED1-B593-C63E0F595028}"/>
            </a:ext>
          </a:extLst>
        </xdr:cNvPr>
        <xdr:cNvSpPr txBox="1"/>
      </xdr:nvSpPr>
      <xdr:spPr>
        <a:xfrm>
          <a:off x="3053820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181" name="CuadroTexto 180">
          <a:extLst>
            <a:ext uri="{FF2B5EF4-FFF2-40B4-BE49-F238E27FC236}">
              <a16:creationId xmlns:a16="http://schemas.microsoft.com/office/drawing/2014/main" id="{F800973E-60D4-4BC3-93C6-FA2C5E9EFD41}"/>
            </a:ext>
          </a:extLst>
        </xdr:cNvPr>
        <xdr:cNvSpPr txBox="1"/>
      </xdr:nvSpPr>
      <xdr:spPr>
        <a:xfrm>
          <a:off x="3053820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2" name="CuadroTexto 181">
          <a:extLst>
            <a:ext uri="{FF2B5EF4-FFF2-40B4-BE49-F238E27FC236}">
              <a16:creationId xmlns:a16="http://schemas.microsoft.com/office/drawing/2014/main" id="{6BFADBBB-FBAC-4CF4-947D-0C223540BB4C}"/>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3" name="CuadroTexto 182">
          <a:extLst>
            <a:ext uri="{FF2B5EF4-FFF2-40B4-BE49-F238E27FC236}">
              <a16:creationId xmlns:a16="http://schemas.microsoft.com/office/drawing/2014/main" id="{C17091F6-C0D8-4E65-827D-ED39C86D1863}"/>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4" name="CuadroTexto 183">
          <a:extLst>
            <a:ext uri="{FF2B5EF4-FFF2-40B4-BE49-F238E27FC236}">
              <a16:creationId xmlns:a16="http://schemas.microsoft.com/office/drawing/2014/main" id="{E88DCA62-3D8F-4D69-B509-FCC063DA3678}"/>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85" name="CuadroTexto 184">
          <a:extLst>
            <a:ext uri="{FF2B5EF4-FFF2-40B4-BE49-F238E27FC236}">
              <a16:creationId xmlns:a16="http://schemas.microsoft.com/office/drawing/2014/main" id="{CE2B6BB9-9CE1-41AA-9550-4A41900E6C54}"/>
            </a:ext>
          </a:extLst>
        </xdr:cNvPr>
        <xdr:cNvSpPr txBox="1"/>
      </xdr:nvSpPr>
      <xdr:spPr>
        <a:xfrm>
          <a:off x="292995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6" name="CuadroTexto 185">
          <a:extLst>
            <a:ext uri="{FF2B5EF4-FFF2-40B4-BE49-F238E27FC236}">
              <a16:creationId xmlns:a16="http://schemas.microsoft.com/office/drawing/2014/main" id="{A611ECA8-10AE-4B1E-AC46-766C71272A20}"/>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7" name="CuadroTexto 186">
          <a:extLst>
            <a:ext uri="{FF2B5EF4-FFF2-40B4-BE49-F238E27FC236}">
              <a16:creationId xmlns:a16="http://schemas.microsoft.com/office/drawing/2014/main" id="{0DB11880-3CFA-488F-8E1C-32332B6F3663}"/>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8" name="CuadroTexto 187">
          <a:extLst>
            <a:ext uri="{FF2B5EF4-FFF2-40B4-BE49-F238E27FC236}">
              <a16:creationId xmlns:a16="http://schemas.microsoft.com/office/drawing/2014/main" id="{42E7802B-D605-47FE-8457-C172AD3E8DDA}"/>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89" name="CuadroTexto 188">
          <a:extLst>
            <a:ext uri="{FF2B5EF4-FFF2-40B4-BE49-F238E27FC236}">
              <a16:creationId xmlns:a16="http://schemas.microsoft.com/office/drawing/2014/main" id="{5EF2411E-DA3F-445C-B614-8CB6DF672549}"/>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0" name="CuadroTexto 189">
          <a:extLst>
            <a:ext uri="{FF2B5EF4-FFF2-40B4-BE49-F238E27FC236}">
              <a16:creationId xmlns:a16="http://schemas.microsoft.com/office/drawing/2014/main" id="{F0AA00B3-B669-4E76-A94C-C6DC2BEDFF1C}"/>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1" name="CuadroTexto 190">
          <a:extLst>
            <a:ext uri="{FF2B5EF4-FFF2-40B4-BE49-F238E27FC236}">
              <a16:creationId xmlns:a16="http://schemas.microsoft.com/office/drawing/2014/main" id="{79194C51-0192-4CC0-A857-9DFED8C203A7}"/>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192" name="CuadroTexto 191">
          <a:extLst>
            <a:ext uri="{FF2B5EF4-FFF2-40B4-BE49-F238E27FC236}">
              <a16:creationId xmlns:a16="http://schemas.microsoft.com/office/drawing/2014/main" id="{BDCBF5F1-7924-42EB-B595-0FF4ADD87888}"/>
            </a:ext>
          </a:extLst>
        </xdr:cNvPr>
        <xdr:cNvSpPr txBox="1"/>
      </xdr:nvSpPr>
      <xdr:spPr>
        <a:xfrm>
          <a:off x="292995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3" name="CuadroTexto 192">
          <a:extLst>
            <a:ext uri="{FF2B5EF4-FFF2-40B4-BE49-F238E27FC236}">
              <a16:creationId xmlns:a16="http://schemas.microsoft.com/office/drawing/2014/main" id="{C93229BB-0694-42A1-9CE3-E548DB9760F5}"/>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4" name="CuadroTexto 193">
          <a:extLst>
            <a:ext uri="{FF2B5EF4-FFF2-40B4-BE49-F238E27FC236}">
              <a16:creationId xmlns:a16="http://schemas.microsoft.com/office/drawing/2014/main" id="{042D978E-7863-4806-82EA-28B2389746CF}"/>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5" name="CuadroTexto 194">
          <a:extLst>
            <a:ext uri="{FF2B5EF4-FFF2-40B4-BE49-F238E27FC236}">
              <a16:creationId xmlns:a16="http://schemas.microsoft.com/office/drawing/2014/main" id="{00D8BDCB-E588-4F3A-8673-0A6A1DD6CEF2}"/>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196" name="CuadroTexto 195">
          <a:extLst>
            <a:ext uri="{FF2B5EF4-FFF2-40B4-BE49-F238E27FC236}">
              <a16:creationId xmlns:a16="http://schemas.microsoft.com/office/drawing/2014/main" id="{324CEEA9-BB29-444E-9727-2D75FFA33FFE}"/>
            </a:ext>
          </a:extLst>
        </xdr:cNvPr>
        <xdr:cNvSpPr txBox="1"/>
      </xdr:nvSpPr>
      <xdr:spPr>
        <a:xfrm>
          <a:off x="2912814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7" name="CuadroTexto 196">
          <a:extLst>
            <a:ext uri="{FF2B5EF4-FFF2-40B4-BE49-F238E27FC236}">
              <a16:creationId xmlns:a16="http://schemas.microsoft.com/office/drawing/2014/main" id="{19AF2FE9-9228-4DC6-B69E-9457165CED68}"/>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8" name="CuadroTexto 197">
          <a:extLst>
            <a:ext uri="{FF2B5EF4-FFF2-40B4-BE49-F238E27FC236}">
              <a16:creationId xmlns:a16="http://schemas.microsoft.com/office/drawing/2014/main" id="{4DBCF753-67CC-4C96-AE71-17FB0E3216DE}"/>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199" name="CuadroTexto 198">
          <a:extLst>
            <a:ext uri="{FF2B5EF4-FFF2-40B4-BE49-F238E27FC236}">
              <a16:creationId xmlns:a16="http://schemas.microsoft.com/office/drawing/2014/main" id="{0E88E21C-8FDC-4823-AEB6-D43F057FCD20}"/>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0" name="CuadroTexto 199">
          <a:extLst>
            <a:ext uri="{FF2B5EF4-FFF2-40B4-BE49-F238E27FC236}">
              <a16:creationId xmlns:a16="http://schemas.microsoft.com/office/drawing/2014/main" id="{970C08AA-D299-41D1-8E2E-8B99504C66EA}"/>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1" name="CuadroTexto 200">
          <a:extLst>
            <a:ext uri="{FF2B5EF4-FFF2-40B4-BE49-F238E27FC236}">
              <a16:creationId xmlns:a16="http://schemas.microsoft.com/office/drawing/2014/main" id="{173AEBED-83AE-4AD2-9720-19952E8180C0}"/>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2" name="CuadroTexto 201">
          <a:extLst>
            <a:ext uri="{FF2B5EF4-FFF2-40B4-BE49-F238E27FC236}">
              <a16:creationId xmlns:a16="http://schemas.microsoft.com/office/drawing/2014/main" id="{DAB222B8-C700-4134-8C18-B119BF914713}"/>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203" name="CuadroTexto 202">
          <a:extLst>
            <a:ext uri="{FF2B5EF4-FFF2-40B4-BE49-F238E27FC236}">
              <a16:creationId xmlns:a16="http://schemas.microsoft.com/office/drawing/2014/main" id="{52222B8F-10E1-4842-96D6-5A941D96398E}"/>
            </a:ext>
          </a:extLst>
        </xdr:cNvPr>
        <xdr:cNvSpPr txBox="1"/>
      </xdr:nvSpPr>
      <xdr:spPr>
        <a:xfrm>
          <a:off x="2912814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4" name="CuadroTexto 203">
          <a:extLst>
            <a:ext uri="{FF2B5EF4-FFF2-40B4-BE49-F238E27FC236}">
              <a16:creationId xmlns:a16="http://schemas.microsoft.com/office/drawing/2014/main" id="{77D5ABB4-F7C2-4E72-A29C-BD8BA571C0E8}"/>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5" name="CuadroTexto 204">
          <a:extLst>
            <a:ext uri="{FF2B5EF4-FFF2-40B4-BE49-F238E27FC236}">
              <a16:creationId xmlns:a16="http://schemas.microsoft.com/office/drawing/2014/main" id="{DE96A8B7-5C1D-4C66-B532-A18F3A2CE711}"/>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6" name="CuadroTexto 205">
          <a:extLst>
            <a:ext uri="{FF2B5EF4-FFF2-40B4-BE49-F238E27FC236}">
              <a16:creationId xmlns:a16="http://schemas.microsoft.com/office/drawing/2014/main" id="{5C6FD0B6-54C4-4312-8B6E-8AC52DE91A45}"/>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7" name="CuadroTexto 206">
          <a:extLst>
            <a:ext uri="{FF2B5EF4-FFF2-40B4-BE49-F238E27FC236}">
              <a16:creationId xmlns:a16="http://schemas.microsoft.com/office/drawing/2014/main" id="{35C922B0-5C14-4E06-999A-B3A5058D5762}"/>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8" name="CuadroTexto 207">
          <a:extLst>
            <a:ext uri="{FF2B5EF4-FFF2-40B4-BE49-F238E27FC236}">
              <a16:creationId xmlns:a16="http://schemas.microsoft.com/office/drawing/2014/main" id="{46EE9DE8-99E9-4DCA-80BF-5A3CC3FB0AF6}"/>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09" name="CuadroTexto 208">
          <a:extLst>
            <a:ext uri="{FF2B5EF4-FFF2-40B4-BE49-F238E27FC236}">
              <a16:creationId xmlns:a16="http://schemas.microsoft.com/office/drawing/2014/main" id="{B7230431-ED4B-455B-B291-8E6E51C68B74}"/>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210" name="CuadroTexto 209">
          <a:extLst>
            <a:ext uri="{FF2B5EF4-FFF2-40B4-BE49-F238E27FC236}">
              <a16:creationId xmlns:a16="http://schemas.microsoft.com/office/drawing/2014/main" id="{45FE98E4-6913-425A-A029-2AB9B0364EA7}"/>
            </a:ext>
          </a:extLst>
        </xdr:cNvPr>
        <xdr:cNvSpPr txBox="1"/>
      </xdr:nvSpPr>
      <xdr:spPr>
        <a:xfrm>
          <a:off x="2912814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11" name="CuadroTexto 210">
          <a:extLst>
            <a:ext uri="{FF2B5EF4-FFF2-40B4-BE49-F238E27FC236}">
              <a16:creationId xmlns:a16="http://schemas.microsoft.com/office/drawing/2014/main" id="{A56A60C4-7E71-4F48-9E97-2F6514031D22}"/>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12" name="CuadroTexto 211">
          <a:extLst>
            <a:ext uri="{FF2B5EF4-FFF2-40B4-BE49-F238E27FC236}">
              <a16:creationId xmlns:a16="http://schemas.microsoft.com/office/drawing/2014/main" id="{8CD569DF-050D-4BB6-8A82-38152ED58CDA}"/>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213" name="CuadroTexto 212">
          <a:extLst>
            <a:ext uri="{FF2B5EF4-FFF2-40B4-BE49-F238E27FC236}">
              <a16:creationId xmlns:a16="http://schemas.microsoft.com/office/drawing/2014/main" id="{ECAAFE9F-05C8-47CE-A1CE-7FF2EAAC64AD}"/>
            </a:ext>
          </a:extLst>
        </xdr:cNvPr>
        <xdr:cNvSpPr txBox="1"/>
      </xdr:nvSpPr>
      <xdr:spPr>
        <a:xfrm>
          <a:off x="29299959"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214" name="CuadroTexto 213">
          <a:extLst>
            <a:ext uri="{FF2B5EF4-FFF2-40B4-BE49-F238E27FC236}">
              <a16:creationId xmlns:a16="http://schemas.microsoft.com/office/drawing/2014/main" id="{B791CF27-BB41-4560-8B90-22E68B41CBB6}"/>
            </a:ext>
          </a:extLst>
        </xdr:cNvPr>
        <xdr:cNvSpPr txBox="1"/>
      </xdr:nvSpPr>
      <xdr:spPr>
        <a:xfrm>
          <a:off x="301377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215" name="CuadroTexto 214">
          <a:extLst>
            <a:ext uri="{FF2B5EF4-FFF2-40B4-BE49-F238E27FC236}">
              <a16:creationId xmlns:a16="http://schemas.microsoft.com/office/drawing/2014/main" id="{68E3BBC4-7A33-41F6-8DF9-46B77ACAE4A3}"/>
            </a:ext>
          </a:extLst>
        </xdr:cNvPr>
        <xdr:cNvSpPr txBox="1"/>
      </xdr:nvSpPr>
      <xdr:spPr>
        <a:xfrm>
          <a:off x="301377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216" name="CuadroTexto 215">
          <a:extLst>
            <a:ext uri="{FF2B5EF4-FFF2-40B4-BE49-F238E27FC236}">
              <a16:creationId xmlns:a16="http://schemas.microsoft.com/office/drawing/2014/main" id="{90A488E4-D817-4006-9A5E-A85E6E07539F}"/>
            </a:ext>
          </a:extLst>
        </xdr:cNvPr>
        <xdr:cNvSpPr txBox="1"/>
      </xdr:nvSpPr>
      <xdr:spPr>
        <a:xfrm>
          <a:off x="30137796" y="4554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twoCellAnchor editAs="oneCell">
    <xdr:from>
      <xdr:col>0</xdr:col>
      <xdr:colOff>865909</xdr:colOff>
      <xdr:row>0</xdr:row>
      <xdr:rowOff>0</xdr:rowOff>
    </xdr:from>
    <xdr:to>
      <xdr:col>0</xdr:col>
      <xdr:colOff>1897417</xdr:colOff>
      <xdr:row>3</xdr:row>
      <xdr:rowOff>62158</xdr:rowOff>
    </xdr:to>
    <xdr:pic>
      <xdr:nvPicPr>
        <xdr:cNvPr id="217" name="3 Imagen" descr="E:\DOCUMENTOS LENIS\Memoria pasar\1Escudo.jpg">
          <a:extLst>
            <a:ext uri="{FF2B5EF4-FFF2-40B4-BE49-F238E27FC236}">
              <a16:creationId xmlns:a16="http://schemas.microsoft.com/office/drawing/2014/main" id="{770ADEB4-EF67-4F9D-80C7-B2D3F7CBA6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09" y="0"/>
          <a:ext cx="1031508" cy="971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18</xdr:col>
      <xdr:colOff>1372296</xdr:colOff>
      <xdr:row>0</xdr:row>
      <xdr:rowOff>0</xdr:rowOff>
    </xdr:from>
    <xdr:ext cx="65" cy="172227"/>
    <xdr:sp macro="" textlink="">
      <xdr:nvSpPr>
        <xdr:cNvPr id="218" name="CuadroTexto 217">
          <a:extLst>
            <a:ext uri="{FF2B5EF4-FFF2-40B4-BE49-F238E27FC236}">
              <a16:creationId xmlns:a16="http://schemas.microsoft.com/office/drawing/2014/main" id="{9CAD778A-C57C-4090-AC56-24E7977E5CEC}"/>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19" name="CuadroTexto 218">
          <a:extLst>
            <a:ext uri="{FF2B5EF4-FFF2-40B4-BE49-F238E27FC236}">
              <a16:creationId xmlns:a16="http://schemas.microsoft.com/office/drawing/2014/main" id="{880456B4-B668-4E81-9434-F1959AAFB68D}"/>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0" name="CuadroTexto 219">
          <a:extLst>
            <a:ext uri="{FF2B5EF4-FFF2-40B4-BE49-F238E27FC236}">
              <a16:creationId xmlns:a16="http://schemas.microsoft.com/office/drawing/2014/main" id="{73558512-14CB-4945-A4A3-7035BD518F3C}"/>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1" name="CuadroTexto 220">
          <a:extLst>
            <a:ext uri="{FF2B5EF4-FFF2-40B4-BE49-F238E27FC236}">
              <a16:creationId xmlns:a16="http://schemas.microsoft.com/office/drawing/2014/main" id="{DEE40BD7-E48E-4127-BD05-3E826A52B9A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22" name="CuadroTexto 221">
          <a:extLst>
            <a:ext uri="{FF2B5EF4-FFF2-40B4-BE49-F238E27FC236}">
              <a16:creationId xmlns:a16="http://schemas.microsoft.com/office/drawing/2014/main" id="{A4B9310C-5089-46B3-97C9-BDC5C152E57D}"/>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23" name="CuadroTexto 222">
          <a:extLst>
            <a:ext uri="{FF2B5EF4-FFF2-40B4-BE49-F238E27FC236}">
              <a16:creationId xmlns:a16="http://schemas.microsoft.com/office/drawing/2014/main" id="{F8F04ECD-62A9-4ECB-9265-59315779FDC8}"/>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4" name="CuadroTexto 223">
          <a:extLst>
            <a:ext uri="{FF2B5EF4-FFF2-40B4-BE49-F238E27FC236}">
              <a16:creationId xmlns:a16="http://schemas.microsoft.com/office/drawing/2014/main" id="{690BDA85-04AD-428C-93FC-2BD0370F1EB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5" name="CuadroTexto 224">
          <a:extLst>
            <a:ext uri="{FF2B5EF4-FFF2-40B4-BE49-F238E27FC236}">
              <a16:creationId xmlns:a16="http://schemas.microsoft.com/office/drawing/2014/main" id="{BBA87FB8-F455-491B-BDCA-44BEFC9FC8A1}"/>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6" name="CuadroTexto 225">
          <a:extLst>
            <a:ext uri="{FF2B5EF4-FFF2-40B4-BE49-F238E27FC236}">
              <a16:creationId xmlns:a16="http://schemas.microsoft.com/office/drawing/2014/main" id="{4A40102D-6548-40A6-9014-38B724CF743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227" name="CuadroTexto 226">
          <a:extLst>
            <a:ext uri="{FF2B5EF4-FFF2-40B4-BE49-F238E27FC236}">
              <a16:creationId xmlns:a16="http://schemas.microsoft.com/office/drawing/2014/main" id="{0588545E-DCBA-4FB6-B0E5-1E46E9B7C79F}"/>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8" name="CuadroTexto 227">
          <a:extLst>
            <a:ext uri="{FF2B5EF4-FFF2-40B4-BE49-F238E27FC236}">
              <a16:creationId xmlns:a16="http://schemas.microsoft.com/office/drawing/2014/main" id="{5C17C0FF-409B-443D-84D5-8D8D5D7335D5}"/>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29" name="CuadroTexto 228">
          <a:extLst>
            <a:ext uri="{FF2B5EF4-FFF2-40B4-BE49-F238E27FC236}">
              <a16:creationId xmlns:a16="http://schemas.microsoft.com/office/drawing/2014/main" id="{E662BD44-5321-4776-B34F-715E40922B93}"/>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0" name="CuadroTexto 229">
          <a:extLst>
            <a:ext uri="{FF2B5EF4-FFF2-40B4-BE49-F238E27FC236}">
              <a16:creationId xmlns:a16="http://schemas.microsoft.com/office/drawing/2014/main" id="{DE8D8CCC-BEAB-490C-B1AB-F25E208B1CD9}"/>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1" name="CuadroTexto 230">
          <a:extLst>
            <a:ext uri="{FF2B5EF4-FFF2-40B4-BE49-F238E27FC236}">
              <a16:creationId xmlns:a16="http://schemas.microsoft.com/office/drawing/2014/main" id="{1A6DB48E-0FBD-45C4-BCF8-E9BEAAF552A1}"/>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2" name="CuadroTexto 231">
          <a:extLst>
            <a:ext uri="{FF2B5EF4-FFF2-40B4-BE49-F238E27FC236}">
              <a16:creationId xmlns:a16="http://schemas.microsoft.com/office/drawing/2014/main" id="{4F56BCB7-C952-4F00-930F-063FD8184C05}"/>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3" name="CuadroTexto 232">
          <a:extLst>
            <a:ext uri="{FF2B5EF4-FFF2-40B4-BE49-F238E27FC236}">
              <a16:creationId xmlns:a16="http://schemas.microsoft.com/office/drawing/2014/main" id="{AAF08440-34C5-462A-BF96-7CFB12849F2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234" name="CuadroTexto 233">
          <a:extLst>
            <a:ext uri="{FF2B5EF4-FFF2-40B4-BE49-F238E27FC236}">
              <a16:creationId xmlns:a16="http://schemas.microsoft.com/office/drawing/2014/main" id="{C969A1F3-BAA9-4AB6-B118-F345620CD6CE}"/>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5" name="CuadroTexto 234">
          <a:extLst>
            <a:ext uri="{FF2B5EF4-FFF2-40B4-BE49-F238E27FC236}">
              <a16:creationId xmlns:a16="http://schemas.microsoft.com/office/drawing/2014/main" id="{A26BBC80-88C6-4EA0-9E21-8B64CC342DF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6" name="CuadroTexto 235">
          <a:extLst>
            <a:ext uri="{FF2B5EF4-FFF2-40B4-BE49-F238E27FC236}">
              <a16:creationId xmlns:a16="http://schemas.microsoft.com/office/drawing/2014/main" id="{BA48E4D3-D208-42C6-8064-DA9ACBEC89A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7" name="CuadroTexto 236">
          <a:extLst>
            <a:ext uri="{FF2B5EF4-FFF2-40B4-BE49-F238E27FC236}">
              <a16:creationId xmlns:a16="http://schemas.microsoft.com/office/drawing/2014/main" id="{500F08FF-2D4F-4450-9FEF-692B3613077C}"/>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38" name="CuadroTexto 237">
          <a:extLst>
            <a:ext uri="{FF2B5EF4-FFF2-40B4-BE49-F238E27FC236}">
              <a16:creationId xmlns:a16="http://schemas.microsoft.com/office/drawing/2014/main" id="{5427FB9A-DFF3-4777-BC56-501A8D9EA02C}"/>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39" name="CuadroTexto 238">
          <a:extLst>
            <a:ext uri="{FF2B5EF4-FFF2-40B4-BE49-F238E27FC236}">
              <a16:creationId xmlns:a16="http://schemas.microsoft.com/office/drawing/2014/main" id="{906E6233-15F4-4BC7-BF60-BD4C0CC0D30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0" name="CuadroTexto 239">
          <a:extLst>
            <a:ext uri="{FF2B5EF4-FFF2-40B4-BE49-F238E27FC236}">
              <a16:creationId xmlns:a16="http://schemas.microsoft.com/office/drawing/2014/main" id="{20D43006-026F-408A-BA14-FDAA5DC3D8B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1" name="CuadroTexto 240">
          <a:extLst>
            <a:ext uri="{FF2B5EF4-FFF2-40B4-BE49-F238E27FC236}">
              <a16:creationId xmlns:a16="http://schemas.microsoft.com/office/drawing/2014/main" id="{93DDFE3D-9B7D-4A72-BF85-D13AA50E0A25}"/>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2" name="CuadroTexto 241">
          <a:extLst>
            <a:ext uri="{FF2B5EF4-FFF2-40B4-BE49-F238E27FC236}">
              <a16:creationId xmlns:a16="http://schemas.microsoft.com/office/drawing/2014/main" id="{5EDF2023-8320-4A98-B3B4-279D09A91F33}"/>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3" name="CuadroTexto 242">
          <a:extLst>
            <a:ext uri="{FF2B5EF4-FFF2-40B4-BE49-F238E27FC236}">
              <a16:creationId xmlns:a16="http://schemas.microsoft.com/office/drawing/2014/main" id="{F423D18A-B39A-4F01-AF4D-1CDA482D88C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4" name="CuadroTexto 243">
          <a:extLst>
            <a:ext uri="{FF2B5EF4-FFF2-40B4-BE49-F238E27FC236}">
              <a16:creationId xmlns:a16="http://schemas.microsoft.com/office/drawing/2014/main" id="{23C1C1E9-88AC-4442-9079-3319B5942A1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45" name="CuadroTexto 244">
          <a:extLst>
            <a:ext uri="{FF2B5EF4-FFF2-40B4-BE49-F238E27FC236}">
              <a16:creationId xmlns:a16="http://schemas.microsoft.com/office/drawing/2014/main" id="{C17F7F2A-81ED-47AA-9FDC-B923AAE384CC}"/>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6" name="CuadroTexto 245">
          <a:extLst>
            <a:ext uri="{FF2B5EF4-FFF2-40B4-BE49-F238E27FC236}">
              <a16:creationId xmlns:a16="http://schemas.microsoft.com/office/drawing/2014/main" id="{5ED4B478-E0DB-4F2C-9B2C-FB0BB678D890}"/>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7" name="CuadroTexto 246">
          <a:extLst>
            <a:ext uri="{FF2B5EF4-FFF2-40B4-BE49-F238E27FC236}">
              <a16:creationId xmlns:a16="http://schemas.microsoft.com/office/drawing/2014/main" id="{69E4C580-D0AC-46D6-84A9-3500B19E1CE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8" name="CuadroTexto 247">
          <a:extLst>
            <a:ext uri="{FF2B5EF4-FFF2-40B4-BE49-F238E27FC236}">
              <a16:creationId xmlns:a16="http://schemas.microsoft.com/office/drawing/2014/main" id="{C57EDE58-1C43-42FE-8E55-67B7CD0B3C32}"/>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49" name="CuadroTexto 248">
          <a:extLst>
            <a:ext uri="{FF2B5EF4-FFF2-40B4-BE49-F238E27FC236}">
              <a16:creationId xmlns:a16="http://schemas.microsoft.com/office/drawing/2014/main" id="{027BE62A-25D8-4218-9A94-52C88EF8EA42}"/>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0" name="CuadroTexto 249">
          <a:extLst>
            <a:ext uri="{FF2B5EF4-FFF2-40B4-BE49-F238E27FC236}">
              <a16:creationId xmlns:a16="http://schemas.microsoft.com/office/drawing/2014/main" id="{EB3117C4-5DB8-4558-80DC-44066187897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1" name="CuadroTexto 250">
          <a:extLst>
            <a:ext uri="{FF2B5EF4-FFF2-40B4-BE49-F238E27FC236}">
              <a16:creationId xmlns:a16="http://schemas.microsoft.com/office/drawing/2014/main" id="{2012EB53-8DC2-416D-8FEF-4459DC8289C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52" name="CuadroTexto 251">
          <a:extLst>
            <a:ext uri="{FF2B5EF4-FFF2-40B4-BE49-F238E27FC236}">
              <a16:creationId xmlns:a16="http://schemas.microsoft.com/office/drawing/2014/main" id="{046C34E8-A9AE-4412-A588-26F53ACF959B}"/>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3" name="CuadroTexto 252">
          <a:extLst>
            <a:ext uri="{FF2B5EF4-FFF2-40B4-BE49-F238E27FC236}">
              <a16:creationId xmlns:a16="http://schemas.microsoft.com/office/drawing/2014/main" id="{37760250-6300-4971-B97B-E13DC926368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4" name="CuadroTexto 253">
          <a:extLst>
            <a:ext uri="{FF2B5EF4-FFF2-40B4-BE49-F238E27FC236}">
              <a16:creationId xmlns:a16="http://schemas.microsoft.com/office/drawing/2014/main" id="{BA4C9D69-D2ED-4CA9-A5E5-00D2169DC84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55" name="CuadroTexto 254">
          <a:extLst>
            <a:ext uri="{FF2B5EF4-FFF2-40B4-BE49-F238E27FC236}">
              <a16:creationId xmlns:a16="http://schemas.microsoft.com/office/drawing/2014/main" id="{A1D406F0-67F6-4A28-B70E-AAAB2955DEC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256" name="CuadroTexto 255">
          <a:extLst>
            <a:ext uri="{FF2B5EF4-FFF2-40B4-BE49-F238E27FC236}">
              <a16:creationId xmlns:a16="http://schemas.microsoft.com/office/drawing/2014/main" id="{437CBAC8-A084-42F1-A591-FD32C2ECEBC8}"/>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257" name="CuadroTexto 256">
          <a:extLst>
            <a:ext uri="{FF2B5EF4-FFF2-40B4-BE49-F238E27FC236}">
              <a16:creationId xmlns:a16="http://schemas.microsoft.com/office/drawing/2014/main" id="{1644A95F-A255-4CFD-A34B-3FEAA8D7CFF6}"/>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258" name="CuadroTexto 257">
          <a:extLst>
            <a:ext uri="{FF2B5EF4-FFF2-40B4-BE49-F238E27FC236}">
              <a16:creationId xmlns:a16="http://schemas.microsoft.com/office/drawing/2014/main" id="{F10F87D7-AB1C-442A-A974-A8E81E48E48F}"/>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59" name="CuadroTexto 258">
          <a:extLst>
            <a:ext uri="{FF2B5EF4-FFF2-40B4-BE49-F238E27FC236}">
              <a16:creationId xmlns:a16="http://schemas.microsoft.com/office/drawing/2014/main" id="{FD3203F1-4883-45A2-A024-52CE6AEFDCC1}"/>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60" name="CuadroTexto 259">
          <a:extLst>
            <a:ext uri="{FF2B5EF4-FFF2-40B4-BE49-F238E27FC236}">
              <a16:creationId xmlns:a16="http://schemas.microsoft.com/office/drawing/2014/main" id="{9D914050-76B9-4EED-9986-B9DDA6646471}"/>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261" name="CuadroTexto 260">
          <a:extLst>
            <a:ext uri="{FF2B5EF4-FFF2-40B4-BE49-F238E27FC236}">
              <a16:creationId xmlns:a16="http://schemas.microsoft.com/office/drawing/2014/main" id="{62BC173D-03A5-43FB-ACAD-428FAAA1AC19}"/>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2" name="CuadroTexto 261">
          <a:extLst>
            <a:ext uri="{FF2B5EF4-FFF2-40B4-BE49-F238E27FC236}">
              <a16:creationId xmlns:a16="http://schemas.microsoft.com/office/drawing/2014/main" id="{F3A6A3A9-B47C-4CC2-AAE3-D874FE4A690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3" name="CuadroTexto 262">
          <a:extLst>
            <a:ext uri="{FF2B5EF4-FFF2-40B4-BE49-F238E27FC236}">
              <a16:creationId xmlns:a16="http://schemas.microsoft.com/office/drawing/2014/main" id="{A2CD55F4-6C70-4A6A-B275-27EE37E1A68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4" name="CuadroTexto 263">
          <a:extLst>
            <a:ext uri="{FF2B5EF4-FFF2-40B4-BE49-F238E27FC236}">
              <a16:creationId xmlns:a16="http://schemas.microsoft.com/office/drawing/2014/main" id="{042890A6-C47D-43CB-9BA3-A093D5B2DD41}"/>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65" name="CuadroTexto 264">
          <a:extLst>
            <a:ext uri="{FF2B5EF4-FFF2-40B4-BE49-F238E27FC236}">
              <a16:creationId xmlns:a16="http://schemas.microsoft.com/office/drawing/2014/main" id="{AC7B9EAC-34C4-49AA-87D7-D1FAF2F48C06}"/>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266" name="CuadroTexto 265">
          <a:extLst>
            <a:ext uri="{FF2B5EF4-FFF2-40B4-BE49-F238E27FC236}">
              <a16:creationId xmlns:a16="http://schemas.microsoft.com/office/drawing/2014/main" id="{CE10CE47-32A5-4C7D-9B41-ED18EA8DE6D0}"/>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7" name="CuadroTexto 266">
          <a:extLst>
            <a:ext uri="{FF2B5EF4-FFF2-40B4-BE49-F238E27FC236}">
              <a16:creationId xmlns:a16="http://schemas.microsoft.com/office/drawing/2014/main" id="{A8C830C3-1F6B-4B93-8A22-16500816007F}"/>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8" name="CuadroTexto 267">
          <a:extLst>
            <a:ext uri="{FF2B5EF4-FFF2-40B4-BE49-F238E27FC236}">
              <a16:creationId xmlns:a16="http://schemas.microsoft.com/office/drawing/2014/main" id="{070FA506-026C-4F38-BD54-79D23BFD7BD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69" name="CuadroTexto 268">
          <a:extLst>
            <a:ext uri="{FF2B5EF4-FFF2-40B4-BE49-F238E27FC236}">
              <a16:creationId xmlns:a16="http://schemas.microsoft.com/office/drawing/2014/main" id="{15CB393E-0ACD-4996-B2A5-486BECA5C03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270" name="CuadroTexto 269">
          <a:extLst>
            <a:ext uri="{FF2B5EF4-FFF2-40B4-BE49-F238E27FC236}">
              <a16:creationId xmlns:a16="http://schemas.microsoft.com/office/drawing/2014/main" id="{D7173BEA-2695-4E80-A901-48855F6C1634}"/>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1" name="CuadroTexto 270">
          <a:extLst>
            <a:ext uri="{FF2B5EF4-FFF2-40B4-BE49-F238E27FC236}">
              <a16:creationId xmlns:a16="http://schemas.microsoft.com/office/drawing/2014/main" id="{AB48130F-3A40-4F91-AA7A-AECC187F9DD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2" name="CuadroTexto 271">
          <a:extLst>
            <a:ext uri="{FF2B5EF4-FFF2-40B4-BE49-F238E27FC236}">
              <a16:creationId xmlns:a16="http://schemas.microsoft.com/office/drawing/2014/main" id="{D4A57BBF-C277-48CC-95C8-F6020B0ABC4C}"/>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3" name="CuadroTexto 272">
          <a:extLst>
            <a:ext uri="{FF2B5EF4-FFF2-40B4-BE49-F238E27FC236}">
              <a16:creationId xmlns:a16="http://schemas.microsoft.com/office/drawing/2014/main" id="{31B2CD42-1DC6-4207-858A-0296C5B93CA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4" name="CuadroTexto 273">
          <a:extLst>
            <a:ext uri="{FF2B5EF4-FFF2-40B4-BE49-F238E27FC236}">
              <a16:creationId xmlns:a16="http://schemas.microsoft.com/office/drawing/2014/main" id="{A19ADD09-3EDD-454E-8E90-0A3B30431A6D}"/>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5" name="CuadroTexto 274">
          <a:extLst>
            <a:ext uri="{FF2B5EF4-FFF2-40B4-BE49-F238E27FC236}">
              <a16:creationId xmlns:a16="http://schemas.microsoft.com/office/drawing/2014/main" id="{00C940EC-E5DE-459C-96BF-5976C5B1D7CF}"/>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6" name="CuadroTexto 275">
          <a:extLst>
            <a:ext uri="{FF2B5EF4-FFF2-40B4-BE49-F238E27FC236}">
              <a16:creationId xmlns:a16="http://schemas.microsoft.com/office/drawing/2014/main" id="{80A296E1-AADB-47F2-B844-D5879D3914F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1372296</xdr:colOff>
      <xdr:row>0</xdr:row>
      <xdr:rowOff>0</xdr:rowOff>
    </xdr:from>
    <xdr:ext cx="65" cy="172227"/>
    <xdr:sp macro="" textlink="">
      <xdr:nvSpPr>
        <xdr:cNvPr id="277" name="CuadroTexto 276">
          <a:extLst>
            <a:ext uri="{FF2B5EF4-FFF2-40B4-BE49-F238E27FC236}">
              <a16:creationId xmlns:a16="http://schemas.microsoft.com/office/drawing/2014/main" id="{C481D539-FA28-47D3-9453-FB4EC27260E1}"/>
            </a:ext>
          </a:extLst>
        </xdr:cNvPr>
        <xdr:cNvSpPr txBox="1"/>
      </xdr:nvSpPr>
      <xdr:spPr>
        <a:xfrm>
          <a:off x="308331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8" name="CuadroTexto 277">
          <a:extLst>
            <a:ext uri="{FF2B5EF4-FFF2-40B4-BE49-F238E27FC236}">
              <a16:creationId xmlns:a16="http://schemas.microsoft.com/office/drawing/2014/main" id="{F6A35349-6059-4D59-9293-600904773C3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79" name="CuadroTexto 278">
          <a:extLst>
            <a:ext uri="{FF2B5EF4-FFF2-40B4-BE49-F238E27FC236}">
              <a16:creationId xmlns:a16="http://schemas.microsoft.com/office/drawing/2014/main" id="{AD7C885E-C69D-404B-BCE9-AD757345E24A}"/>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0" name="CuadroTexto 279">
          <a:extLst>
            <a:ext uri="{FF2B5EF4-FFF2-40B4-BE49-F238E27FC236}">
              <a16:creationId xmlns:a16="http://schemas.microsoft.com/office/drawing/2014/main" id="{DC299D36-4D7D-48E8-ABF8-AF44981A4E4E}"/>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81" name="CuadroTexto 280">
          <a:extLst>
            <a:ext uri="{FF2B5EF4-FFF2-40B4-BE49-F238E27FC236}">
              <a16:creationId xmlns:a16="http://schemas.microsoft.com/office/drawing/2014/main" id="{22D91A24-5641-439E-8CB4-F473CFD0F5BA}"/>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2" name="CuadroTexto 281">
          <a:extLst>
            <a:ext uri="{FF2B5EF4-FFF2-40B4-BE49-F238E27FC236}">
              <a16:creationId xmlns:a16="http://schemas.microsoft.com/office/drawing/2014/main" id="{0F0E3906-1174-492B-9BD1-143D4544DDF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3" name="CuadroTexto 282">
          <a:extLst>
            <a:ext uri="{FF2B5EF4-FFF2-40B4-BE49-F238E27FC236}">
              <a16:creationId xmlns:a16="http://schemas.microsoft.com/office/drawing/2014/main" id="{88734F37-4DE7-4828-91AF-DF1B7EE7F59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4" name="CuadroTexto 283">
          <a:extLst>
            <a:ext uri="{FF2B5EF4-FFF2-40B4-BE49-F238E27FC236}">
              <a16:creationId xmlns:a16="http://schemas.microsoft.com/office/drawing/2014/main" id="{F3B00F6D-47D2-4030-8DD4-73B3A5C4D25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5" name="CuadroTexto 284">
          <a:extLst>
            <a:ext uri="{FF2B5EF4-FFF2-40B4-BE49-F238E27FC236}">
              <a16:creationId xmlns:a16="http://schemas.microsoft.com/office/drawing/2014/main" id="{C0251DE9-75B3-4D34-9D1D-D2DE7BCEA5CA}"/>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6" name="CuadroTexto 285">
          <a:extLst>
            <a:ext uri="{FF2B5EF4-FFF2-40B4-BE49-F238E27FC236}">
              <a16:creationId xmlns:a16="http://schemas.microsoft.com/office/drawing/2014/main" id="{7135E682-32B0-4829-AA94-97AE5FD12F4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7" name="CuadroTexto 286">
          <a:extLst>
            <a:ext uri="{FF2B5EF4-FFF2-40B4-BE49-F238E27FC236}">
              <a16:creationId xmlns:a16="http://schemas.microsoft.com/office/drawing/2014/main" id="{97CC08E6-9F31-4437-B7F6-6B0F2710E4E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88" name="CuadroTexto 287">
          <a:extLst>
            <a:ext uri="{FF2B5EF4-FFF2-40B4-BE49-F238E27FC236}">
              <a16:creationId xmlns:a16="http://schemas.microsoft.com/office/drawing/2014/main" id="{130C7FA0-1688-4528-B065-02C0449B5314}"/>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89" name="CuadroTexto 288">
          <a:extLst>
            <a:ext uri="{FF2B5EF4-FFF2-40B4-BE49-F238E27FC236}">
              <a16:creationId xmlns:a16="http://schemas.microsoft.com/office/drawing/2014/main" id="{4667D050-EC36-4824-B5D6-97035C9D3071}"/>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0" name="CuadroTexto 289">
          <a:extLst>
            <a:ext uri="{FF2B5EF4-FFF2-40B4-BE49-F238E27FC236}">
              <a16:creationId xmlns:a16="http://schemas.microsoft.com/office/drawing/2014/main" id="{828C39F1-1819-4D71-9793-AE158A8AB62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1" name="CuadroTexto 290">
          <a:extLst>
            <a:ext uri="{FF2B5EF4-FFF2-40B4-BE49-F238E27FC236}">
              <a16:creationId xmlns:a16="http://schemas.microsoft.com/office/drawing/2014/main" id="{DE1ED2B5-E945-4581-AB33-78259BC1A2B3}"/>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2" name="CuadroTexto 291">
          <a:extLst>
            <a:ext uri="{FF2B5EF4-FFF2-40B4-BE49-F238E27FC236}">
              <a16:creationId xmlns:a16="http://schemas.microsoft.com/office/drawing/2014/main" id="{25CF9FC3-E469-4175-964B-FD5A0797FE10}"/>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3" name="CuadroTexto 292">
          <a:extLst>
            <a:ext uri="{FF2B5EF4-FFF2-40B4-BE49-F238E27FC236}">
              <a16:creationId xmlns:a16="http://schemas.microsoft.com/office/drawing/2014/main" id="{1AF24D29-95C4-4EB7-8570-73A429623DF3}"/>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4" name="CuadroTexto 293">
          <a:extLst>
            <a:ext uri="{FF2B5EF4-FFF2-40B4-BE49-F238E27FC236}">
              <a16:creationId xmlns:a16="http://schemas.microsoft.com/office/drawing/2014/main" id="{C5B19BB8-AE0B-49A1-961A-FD5A66AB2941}"/>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924621</xdr:colOff>
      <xdr:row>0</xdr:row>
      <xdr:rowOff>0</xdr:rowOff>
    </xdr:from>
    <xdr:ext cx="65" cy="172227"/>
    <xdr:sp macro="" textlink="">
      <xdr:nvSpPr>
        <xdr:cNvPr id="295" name="CuadroTexto 294">
          <a:extLst>
            <a:ext uri="{FF2B5EF4-FFF2-40B4-BE49-F238E27FC236}">
              <a16:creationId xmlns:a16="http://schemas.microsoft.com/office/drawing/2014/main" id="{F4EE5B60-3A72-4435-9208-242DAD85EFB4}"/>
            </a:ext>
          </a:extLst>
        </xdr:cNvPr>
        <xdr:cNvSpPr txBox="1"/>
      </xdr:nvSpPr>
      <xdr:spPr>
        <a:xfrm>
          <a:off x="3038544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6" name="CuadroTexto 295">
          <a:extLst>
            <a:ext uri="{FF2B5EF4-FFF2-40B4-BE49-F238E27FC236}">
              <a16:creationId xmlns:a16="http://schemas.microsoft.com/office/drawing/2014/main" id="{EBCDA974-2434-448E-88A6-2B1EB9DD0E69}"/>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7" name="CuadroTexto 296">
          <a:extLst>
            <a:ext uri="{FF2B5EF4-FFF2-40B4-BE49-F238E27FC236}">
              <a16:creationId xmlns:a16="http://schemas.microsoft.com/office/drawing/2014/main" id="{CDA6C7FF-4CAA-4559-9D5B-1C28884C6E17}"/>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298" name="CuadroTexto 297">
          <a:extLst>
            <a:ext uri="{FF2B5EF4-FFF2-40B4-BE49-F238E27FC236}">
              <a16:creationId xmlns:a16="http://schemas.microsoft.com/office/drawing/2014/main" id="{D73984D1-7532-4CF2-B122-5C5BE90C6ADC}"/>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299" name="CuadroTexto 298">
          <a:extLst>
            <a:ext uri="{FF2B5EF4-FFF2-40B4-BE49-F238E27FC236}">
              <a16:creationId xmlns:a16="http://schemas.microsoft.com/office/drawing/2014/main" id="{4B6EE51C-2DD9-4636-A305-C6F370085EC6}"/>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300" name="CuadroTexto 299">
          <a:extLst>
            <a:ext uri="{FF2B5EF4-FFF2-40B4-BE49-F238E27FC236}">
              <a16:creationId xmlns:a16="http://schemas.microsoft.com/office/drawing/2014/main" id="{74C9099E-1613-44AC-8A93-8FF1D7A9DA9B}"/>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838896</xdr:colOff>
      <xdr:row>0</xdr:row>
      <xdr:rowOff>0</xdr:rowOff>
    </xdr:from>
    <xdr:ext cx="65" cy="172227"/>
    <xdr:sp macro="" textlink="">
      <xdr:nvSpPr>
        <xdr:cNvPr id="301" name="CuadroTexto 300">
          <a:extLst>
            <a:ext uri="{FF2B5EF4-FFF2-40B4-BE49-F238E27FC236}">
              <a16:creationId xmlns:a16="http://schemas.microsoft.com/office/drawing/2014/main" id="{4DF89F45-F506-4C6E-B34E-2AA9A8737C68}"/>
            </a:ext>
          </a:extLst>
        </xdr:cNvPr>
        <xdr:cNvSpPr txBox="1"/>
      </xdr:nvSpPr>
      <xdr:spPr>
        <a:xfrm>
          <a:off x="3222377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302" name="CuadroTexto 301">
          <a:extLst>
            <a:ext uri="{FF2B5EF4-FFF2-40B4-BE49-F238E27FC236}">
              <a16:creationId xmlns:a16="http://schemas.microsoft.com/office/drawing/2014/main" id="{8DC10166-5A83-413F-AEA0-E575B226BCC4}"/>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20</xdr:col>
      <xdr:colOff>1059</xdr:colOff>
      <xdr:row>0</xdr:row>
      <xdr:rowOff>0</xdr:rowOff>
    </xdr:from>
    <xdr:ext cx="65" cy="172227"/>
    <xdr:sp macro="" textlink="">
      <xdr:nvSpPr>
        <xdr:cNvPr id="303" name="CuadroTexto 302">
          <a:extLst>
            <a:ext uri="{FF2B5EF4-FFF2-40B4-BE49-F238E27FC236}">
              <a16:creationId xmlns:a16="http://schemas.microsoft.com/office/drawing/2014/main" id="{883C3734-15E7-4C94-A0EA-6FD3EA7E0A35}"/>
            </a:ext>
          </a:extLst>
        </xdr:cNvPr>
        <xdr:cNvSpPr txBox="1"/>
      </xdr:nvSpPr>
      <xdr:spPr>
        <a:xfrm>
          <a:off x="32976609"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04" name="CuadroTexto 303">
          <a:extLst>
            <a:ext uri="{FF2B5EF4-FFF2-40B4-BE49-F238E27FC236}">
              <a16:creationId xmlns:a16="http://schemas.microsoft.com/office/drawing/2014/main" id="{EDAFE63E-1423-4D1F-8A5F-1D1D51FB772A}"/>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05" name="CuadroTexto 304">
          <a:extLst>
            <a:ext uri="{FF2B5EF4-FFF2-40B4-BE49-F238E27FC236}">
              <a16:creationId xmlns:a16="http://schemas.microsoft.com/office/drawing/2014/main" id="{6DAEAA9E-82BD-49D5-A40B-970CDC8767A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06" name="CuadroTexto 305">
          <a:extLst>
            <a:ext uri="{FF2B5EF4-FFF2-40B4-BE49-F238E27FC236}">
              <a16:creationId xmlns:a16="http://schemas.microsoft.com/office/drawing/2014/main" id="{FBAC80BD-F3B7-4F94-BE28-B1BB6CE8AF90}"/>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07" name="CuadroTexto 306">
          <a:extLst>
            <a:ext uri="{FF2B5EF4-FFF2-40B4-BE49-F238E27FC236}">
              <a16:creationId xmlns:a16="http://schemas.microsoft.com/office/drawing/2014/main" id="{2D478091-C3D4-4F8A-8A37-50EB52CA9A7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08" name="CuadroTexto 307">
          <a:extLst>
            <a:ext uri="{FF2B5EF4-FFF2-40B4-BE49-F238E27FC236}">
              <a16:creationId xmlns:a16="http://schemas.microsoft.com/office/drawing/2014/main" id="{CCEF6FDB-288A-44EB-A97C-6EB5D7FBDF9A}"/>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09" name="CuadroTexto 308">
          <a:extLst>
            <a:ext uri="{FF2B5EF4-FFF2-40B4-BE49-F238E27FC236}">
              <a16:creationId xmlns:a16="http://schemas.microsoft.com/office/drawing/2014/main" id="{51E184F7-59E5-4674-A746-D7BC2D1A75FB}"/>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0" name="CuadroTexto 309">
          <a:extLst>
            <a:ext uri="{FF2B5EF4-FFF2-40B4-BE49-F238E27FC236}">
              <a16:creationId xmlns:a16="http://schemas.microsoft.com/office/drawing/2014/main" id="{D29BAFC8-3535-4B12-92C5-E037C044C30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1" name="CuadroTexto 310">
          <a:extLst>
            <a:ext uri="{FF2B5EF4-FFF2-40B4-BE49-F238E27FC236}">
              <a16:creationId xmlns:a16="http://schemas.microsoft.com/office/drawing/2014/main" id="{31B53FE2-DDF0-4BA9-AB22-F257AE711795}"/>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2" name="CuadroTexto 311">
          <a:extLst>
            <a:ext uri="{FF2B5EF4-FFF2-40B4-BE49-F238E27FC236}">
              <a16:creationId xmlns:a16="http://schemas.microsoft.com/office/drawing/2014/main" id="{E4D4C44B-6C58-42B5-8369-B791CBA3771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13" name="CuadroTexto 312">
          <a:extLst>
            <a:ext uri="{FF2B5EF4-FFF2-40B4-BE49-F238E27FC236}">
              <a16:creationId xmlns:a16="http://schemas.microsoft.com/office/drawing/2014/main" id="{02A66086-DD6E-4B55-B090-02300CA151EF}"/>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4" name="CuadroTexto 313">
          <a:extLst>
            <a:ext uri="{FF2B5EF4-FFF2-40B4-BE49-F238E27FC236}">
              <a16:creationId xmlns:a16="http://schemas.microsoft.com/office/drawing/2014/main" id="{D1DA31B8-1751-4455-9714-85F54CA3A50D}"/>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5" name="CuadroTexto 314">
          <a:extLst>
            <a:ext uri="{FF2B5EF4-FFF2-40B4-BE49-F238E27FC236}">
              <a16:creationId xmlns:a16="http://schemas.microsoft.com/office/drawing/2014/main" id="{F5B32B22-3727-4FA2-9813-0FDF1CEDC22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6" name="CuadroTexto 315">
          <a:extLst>
            <a:ext uri="{FF2B5EF4-FFF2-40B4-BE49-F238E27FC236}">
              <a16:creationId xmlns:a16="http://schemas.microsoft.com/office/drawing/2014/main" id="{952EB4CB-FDF0-42D4-871D-341E71506800}"/>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7" name="CuadroTexto 316">
          <a:extLst>
            <a:ext uri="{FF2B5EF4-FFF2-40B4-BE49-F238E27FC236}">
              <a16:creationId xmlns:a16="http://schemas.microsoft.com/office/drawing/2014/main" id="{B65684D2-A3FE-4CC9-A40B-C7C7BF29064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8" name="CuadroTexto 317">
          <a:extLst>
            <a:ext uri="{FF2B5EF4-FFF2-40B4-BE49-F238E27FC236}">
              <a16:creationId xmlns:a16="http://schemas.microsoft.com/office/drawing/2014/main" id="{6B5BDB65-1BA2-4974-8FA6-320B58AFE889}"/>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19" name="CuadroTexto 318">
          <a:extLst>
            <a:ext uri="{FF2B5EF4-FFF2-40B4-BE49-F238E27FC236}">
              <a16:creationId xmlns:a16="http://schemas.microsoft.com/office/drawing/2014/main" id="{5F60F154-439E-427C-8705-3FBE74A694B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20" name="CuadroTexto 319">
          <a:extLst>
            <a:ext uri="{FF2B5EF4-FFF2-40B4-BE49-F238E27FC236}">
              <a16:creationId xmlns:a16="http://schemas.microsoft.com/office/drawing/2014/main" id="{F6EF2176-CE89-405D-864F-B34FB3C3C3E5}"/>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1" name="CuadroTexto 320">
          <a:extLst>
            <a:ext uri="{FF2B5EF4-FFF2-40B4-BE49-F238E27FC236}">
              <a16:creationId xmlns:a16="http://schemas.microsoft.com/office/drawing/2014/main" id="{A4D17D48-57D2-4B95-853C-DEBE884C1770}"/>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2" name="CuadroTexto 321">
          <a:extLst>
            <a:ext uri="{FF2B5EF4-FFF2-40B4-BE49-F238E27FC236}">
              <a16:creationId xmlns:a16="http://schemas.microsoft.com/office/drawing/2014/main" id="{77AB92C8-C330-4054-B95B-D00CF3196D1B}"/>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3" name="CuadroTexto 322">
          <a:extLst>
            <a:ext uri="{FF2B5EF4-FFF2-40B4-BE49-F238E27FC236}">
              <a16:creationId xmlns:a16="http://schemas.microsoft.com/office/drawing/2014/main" id="{596F83E6-1FAD-4ADE-9A2E-CE69A5C234D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24" name="CuadroTexto 323">
          <a:extLst>
            <a:ext uri="{FF2B5EF4-FFF2-40B4-BE49-F238E27FC236}">
              <a16:creationId xmlns:a16="http://schemas.microsoft.com/office/drawing/2014/main" id="{D5050AD2-6377-4E7E-8768-A6C9AD0C05B5}"/>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5" name="CuadroTexto 324">
          <a:extLst>
            <a:ext uri="{FF2B5EF4-FFF2-40B4-BE49-F238E27FC236}">
              <a16:creationId xmlns:a16="http://schemas.microsoft.com/office/drawing/2014/main" id="{E260C6C4-04E1-4756-908A-336FDF7DBEB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6" name="CuadroTexto 325">
          <a:extLst>
            <a:ext uri="{FF2B5EF4-FFF2-40B4-BE49-F238E27FC236}">
              <a16:creationId xmlns:a16="http://schemas.microsoft.com/office/drawing/2014/main" id="{4E8285D6-7C94-4E60-B4CC-3FE6C7FE7827}"/>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7" name="CuadroTexto 326">
          <a:extLst>
            <a:ext uri="{FF2B5EF4-FFF2-40B4-BE49-F238E27FC236}">
              <a16:creationId xmlns:a16="http://schemas.microsoft.com/office/drawing/2014/main" id="{D81EBDB0-CA52-452F-AF50-75AABA41FB17}"/>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8" name="CuadroTexto 327">
          <a:extLst>
            <a:ext uri="{FF2B5EF4-FFF2-40B4-BE49-F238E27FC236}">
              <a16:creationId xmlns:a16="http://schemas.microsoft.com/office/drawing/2014/main" id="{D5B332DB-F66B-45A8-A0A2-DB53C95AE05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29" name="CuadroTexto 328">
          <a:extLst>
            <a:ext uri="{FF2B5EF4-FFF2-40B4-BE49-F238E27FC236}">
              <a16:creationId xmlns:a16="http://schemas.microsoft.com/office/drawing/2014/main" id="{C90C20B8-8377-4671-806A-24DB33635E99}"/>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0" name="CuadroTexto 329">
          <a:extLst>
            <a:ext uri="{FF2B5EF4-FFF2-40B4-BE49-F238E27FC236}">
              <a16:creationId xmlns:a16="http://schemas.microsoft.com/office/drawing/2014/main" id="{595BA308-0BF1-41FA-A679-42757B80C45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31" name="CuadroTexto 330">
          <a:extLst>
            <a:ext uri="{FF2B5EF4-FFF2-40B4-BE49-F238E27FC236}">
              <a16:creationId xmlns:a16="http://schemas.microsoft.com/office/drawing/2014/main" id="{A4DAA147-7CCE-49C2-8F09-CD80A65F95B3}"/>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2" name="CuadroTexto 331">
          <a:extLst>
            <a:ext uri="{FF2B5EF4-FFF2-40B4-BE49-F238E27FC236}">
              <a16:creationId xmlns:a16="http://schemas.microsoft.com/office/drawing/2014/main" id="{7457CB37-1582-48DB-8FB4-34AF33D0DF6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3" name="CuadroTexto 332">
          <a:extLst>
            <a:ext uri="{FF2B5EF4-FFF2-40B4-BE49-F238E27FC236}">
              <a16:creationId xmlns:a16="http://schemas.microsoft.com/office/drawing/2014/main" id="{E6226139-AA32-4B4C-91D9-0678E25F507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4" name="CuadroTexto 333">
          <a:extLst>
            <a:ext uri="{FF2B5EF4-FFF2-40B4-BE49-F238E27FC236}">
              <a16:creationId xmlns:a16="http://schemas.microsoft.com/office/drawing/2014/main" id="{96EC0D81-EAB0-40FD-A9DC-184778E4D39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5" name="CuadroTexto 334">
          <a:extLst>
            <a:ext uri="{FF2B5EF4-FFF2-40B4-BE49-F238E27FC236}">
              <a16:creationId xmlns:a16="http://schemas.microsoft.com/office/drawing/2014/main" id="{4CBDBB58-B8ED-413A-8988-EE4E5E166CA1}"/>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6" name="CuadroTexto 335">
          <a:extLst>
            <a:ext uri="{FF2B5EF4-FFF2-40B4-BE49-F238E27FC236}">
              <a16:creationId xmlns:a16="http://schemas.microsoft.com/office/drawing/2014/main" id="{06011146-4154-413F-8891-BC600F89D78E}"/>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7" name="CuadroTexto 336">
          <a:extLst>
            <a:ext uri="{FF2B5EF4-FFF2-40B4-BE49-F238E27FC236}">
              <a16:creationId xmlns:a16="http://schemas.microsoft.com/office/drawing/2014/main" id="{CBADFD00-536E-411B-ABCE-FB93692EF56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38" name="CuadroTexto 337">
          <a:extLst>
            <a:ext uri="{FF2B5EF4-FFF2-40B4-BE49-F238E27FC236}">
              <a16:creationId xmlns:a16="http://schemas.microsoft.com/office/drawing/2014/main" id="{390AE33D-393E-43E5-8EA4-91747DDDF01B}"/>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39" name="CuadroTexto 338">
          <a:extLst>
            <a:ext uri="{FF2B5EF4-FFF2-40B4-BE49-F238E27FC236}">
              <a16:creationId xmlns:a16="http://schemas.microsoft.com/office/drawing/2014/main" id="{056B45D8-A520-4CAA-AE33-1151B46F6205}"/>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40" name="CuadroTexto 339">
          <a:extLst>
            <a:ext uri="{FF2B5EF4-FFF2-40B4-BE49-F238E27FC236}">
              <a16:creationId xmlns:a16="http://schemas.microsoft.com/office/drawing/2014/main" id="{20B1AD6F-7032-4400-9EB9-58C7572AE94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41" name="CuadroTexto 340">
          <a:extLst>
            <a:ext uri="{FF2B5EF4-FFF2-40B4-BE49-F238E27FC236}">
              <a16:creationId xmlns:a16="http://schemas.microsoft.com/office/drawing/2014/main" id="{E2BE6C2E-3A3F-4A9F-A531-0BABBCF22E97}"/>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42" name="CuadroTexto 341">
          <a:extLst>
            <a:ext uri="{FF2B5EF4-FFF2-40B4-BE49-F238E27FC236}">
              <a16:creationId xmlns:a16="http://schemas.microsoft.com/office/drawing/2014/main" id="{8161C45B-45B0-4B3E-96B0-173CC7092AB4}"/>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43" name="CuadroTexto 342">
          <a:extLst>
            <a:ext uri="{FF2B5EF4-FFF2-40B4-BE49-F238E27FC236}">
              <a16:creationId xmlns:a16="http://schemas.microsoft.com/office/drawing/2014/main" id="{F9CCBE2D-D238-456A-BACB-5DC7DF6F9CBB}"/>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44" name="CuadroTexto 343">
          <a:extLst>
            <a:ext uri="{FF2B5EF4-FFF2-40B4-BE49-F238E27FC236}">
              <a16:creationId xmlns:a16="http://schemas.microsoft.com/office/drawing/2014/main" id="{DF5DAB26-1178-4BF3-B515-9A398B753B5D}"/>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45" name="CuadroTexto 344">
          <a:extLst>
            <a:ext uri="{FF2B5EF4-FFF2-40B4-BE49-F238E27FC236}">
              <a16:creationId xmlns:a16="http://schemas.microsoft.com/office/drawing/2014/main" id="{7A6B394A-E6EE-42D2-A7C1-3D48CC2D5448}"/>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46" name="CuadroTexto 345">
          <a:extLst>
            <a:ext uri="{FF2B5EF4-FFF2-40B4-BE49-F238E27FC236}">
              <a16:creationId xmlns:a16="http://schemas.microsoft.com/office/drawing/2014/main" id="{39E7ACAA-E4FA-4F03-AE3E-E6F9232D0AE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47" name="CuadroTexto 346">
          <a:extLst>
            <a:ext uri="{FF2B5EF4-FFF2-40B4-BE49-F238E27FC236}">
              <a16:creationId xmlns:a16="http://schemas.microsoft.com/office/drawing/2014/main" id="{8332E72D-65FC-4DEF-B5CB-6A88519970F7}"/>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48" name="CuadroTexto 347">
          <a:extLst>
            <a:ext uri="{FF2B5EF4-FFF2-40B4-BE49-F238E27FC236}">
              <a16:creationId xmlns:a16="http://schemas.microsoft.com/office/drawing/2014/main" id="{CBDF53B9-FADB-4713-B087-C4084A58101D}"/>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49" name="CuadroTexto 348">
          <a:extLst>
            <a:ext uri="{FF2B5EF4-FFF2-40B4-BE49-F238E27FC236}">
              <a16:creationId xmlns:a16="http://schemas.microsoft.com/office/drawing/2014/main" id="{D1B7FA5D-3423-4124-933C-5F28CB9DD2FF}"/>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0" name="CuadroTexto 349">
          <a:extLst>
            <a:ext uri="{FF2B5EF4-FFF2-40B4-BE49-F238E27FC236}">
              <a16:creationId xmlns:a16="http://schemas.microsoft.com/office/drawing/2014/main" id="{8AC653C4-152A-418F-BE6E-77813385BC0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51" name="CuadroTexto 350">
          <a:extLst>
            <a:ext uri="{FF2B5EF4-FFF2-40B4-BE49-F238E27FC236}">
              <a16:creationId xmlns:a16="http://schemas.microsoft.com/office/drawing/2014/main" id="{361CC7E9-215B-4E43-BE03-DCF18BB897DE}"/>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52" name="CuadroTexto 351">
          <a:extLst>
            <a:ext uri="{FF2B5EF4-FFF2-40B4-BE49-F238E27FC236}">
              <a16:creationId xmlns:a16="http://schemas.microsoft.com/office/drawing/2014/main" id="{1A31917D-6FB8-4877-90DA-9BC34E92C416}"/>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3" name="CuadroTexto 352">
          <a:extLst>
            <a:ext uri="{FF2B5EF4-FFF2-40B4-BE49-F238E27FC236}">
              <a16:creationId xmlns:a16="http://schemas.microsoft.com/office/drawing/2014/main" id="{ACB2ED26-F94F-4F4A-8FBB-DAFAB5A7E78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4" name="CuadroTexto 353">
          <a:extLst>
            <a:ext uri="{FF2B5EF4-FFF2-40B4-BE49-F238E27FC236}">
              <a16:creationId xmlns:a16="http://schemas.microsoft.com/office/drawing/2014/main" id="{65F66F97-415C-49AC-A596-F934C156F987}"/>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5" name="CuadroTexto 354">
          <a:extLst>
            <a:ext uri="{FF2B5EF4-FFF2-40B4-BE49-F238E27FC236}">
              <a16:creationId xmlns:a16="http://schemas.microsoft.com/office/drawing/2014/main" id="{97F83881-2998-4977-99A8-88D977A328E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56" name="CuadroTexto 355">
          <a:extLst>
            <a:ext uri="{FF2B5EF4-FFF2-40B4-BE49-F238E27FC236}">
              <a16:creationId xmlns:a16="http://schemas.microsoft.com/office/drawing/2014/main" id="{CEA4A5B4-DE39-40A6-9F52-2929DD90DD56}"/>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7" name="CuadroTexto 356">
          <a:extLst>
            <a:ext uri="{FF2B5EF4-FFF2-40B4-BE49-F238E27FC236}">
              <a16:creationId xmlns:a16="http://schemas.microsoft.com/office/drawing/2014/main" id="{661DA38E-D11E-4AD2-856D-91121DE29A8E}"/>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8" name="CuadroTexto 357">
          <a:extLst>
            <a:ext uri="{FF2B5EF4-FFF2-40B4-BE49-F238E27FC236}">
              <a16:creationId xmlns:a16="http://schemas.microsoft.com/office/drawing/2014/main" id="{717D7587-F0FA-4F1A-AC33-A917E03CA0C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59" name="CuadroTexto 358">
          <a:extLst>
            <a:ext uri="{FF2B5EF4-FFF2-40B4-BE49-F238E27FC236}">
              <a16:creationId xmlns:a16="http://schemas.microsoft.com/office/drawing/2014/main" id="{C5CB2845-5E10-4EEF-BA22-5EC5AF0CC680}"/>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0" name="CuadroTexto 359">
          <a:extLst>
            <a:ext uri="{FF2B5EF4-FFF2-40B4-BE49-F238E27FC236}">
              <a16:creationId xmlns:a16="http://schemas.microsoft.com/office/drawing/2014/main" id="{35208566-DBF3-413E-84DC-57428739521F}"/>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1" name="CuadroTexto 360">
          <a:extLst>
            <a:ext uri="{FF2B5EF4-FFF2-40B4-BE49-F238E27FC236}">
              <a16:creationId xmlns:a16="http://schemas.microsoft.com/office/drawing/2014/main" id="{B16756A8-8051-4911-A4B0-67809FF571D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2" name="CuadroTexto 361">
          <a:extLst>
            <a:ext uri="{FF2B5EF4-FFF2-40B4-BE49-F238E27FC236}">
              <a16:creationId xmlns:a16="http://schemas.microsoft.com/office/drawing/2014/main" id="{01DE837C-82BE-4543-838F-27ECB180634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63" name="CuadroTexto 362">
          <a:extLst>
            <a:ext uri="{FF2B5EF4-FFF2-40B4-BE49-F238E27FC236}">
              <a16:creationId xmlns:a16="http://schemas.microsoft.com/office/drawing/2014/main" id="{948C94CF-6A5C-4D16-A172-283A329D964D}"/>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4" name="CuadroTexto 363">
          <a:extLst>
            <a:ext uri="{FF2B5EF4-FFF2-40B4-BE49-F238E27FC236}">
              <a16:creationId xmlns:a16="http://schemas.microsoft.com/office/drawing/2014/main" id="{1B698CA3-49FF-4B86-A357-26BEC551155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5" name="CuadroTexto 364">
          <a:extLst>
            <a:ext uri="{FF2B5EF4-FFF2-40B4-BE49-F238E27FC236}">
              <a16:creationId xmlns:a16="http://schemas.microsoft.com/office/drawing/2014/main" id="{A798DE1D-C40F-41FF-92DE-3628ABF2B8D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6" name="CuadroTexto 365">
          <a:extLst>
            <a:ext uri="{FF2B5EF4-FFF2-40B4-BE49-F238E27FC236}">
              <a16:creationId xmlns:a16="http://schemas.microsoft.com/office/drawing/2014/main" id="{58E01936-A933-4D69-B690-00AEDF6E248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67" name="CuadroTexto 366">
          <a:extLst>
            <a:ext uri="{FF2B5EF4-FFF2-40B4-BE49-F238E27FC236}">
              <a16:creationId xmlns:a16="http://schemas.microsoft.com/office/drawing/2014/main" id="{3A2E138A-2CE9-496A-B580-EDA56FD87F4A}"/>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8" name="CuadroTexto 367">
          <a:extLst>
            <a:ext uri="{FF2B5EF4-FFF2-40B4-BE49-F238E27FC236}">
              <a16:creationId xmlns:a16="http://schemas.microsoft.com/office/drawing/2014/main" id="{A47C3115-C6E1-4792-AFB5-A9FF11E774A5}"/>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69" name="CuadroTexto 368">
          <a:extLst>
            <a:ext uri="{FF2B5EF4-FFF2-40B4-BE49-F238E27FC236}">
              <a16:creationId xmlns:a16="http://schemas.microsoft.com/office/drawing/2014/main" id="{7AB934FA-8EE3-4F5E-A272-1A893E73505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0" name="CuadroTexto 369">
          <a:extLst>
            <a:ext uri="{FF2B5EF4-FFF2-40B4-BE49-F238E27FC236}">
              <a16:creationId xmlns:a16="http://schemas.microsoft.com/office/drawing/2014/main" id="{B30225E4-2CFE-4D19-B67C-06C38F0858E1}"/>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1" name="CuadroTexto 370">
          <a:extLst>
            <a:ext uri="{FF2B5EF4-FFF2-40B4-BE49-F238E27FC236}">
              <a16:creationId xmlns:a16="http://schemas.microsoft.com/office/drawing/2014/main" id="{294953F1-8F1C-458A-929B-B988A94C29B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2" name="CuadroTexto 371">
          <a:extLst>
            <a:ext uri="{FF2B5EF4-FFF2-40B4-BE49-F238E27FC236}">
              <a16:creationId xmlns:a16="http://schemas.microsoft.com/office/drawing/2014/main" id="{C196B3AA-A79C-4CA0-A176-81D760F2859E}"/>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3" name="CuadroTexto 372">
          <a:extLst>
            <a:ext uri="{FF2B5EF4-FFF2-40B4-BE49-F238E27FC236}">
              <a16:creationId xmlns:a16="http://schemas.microsoft.com/office/drawing/2014/main" id="{7D2F07A6-6C1E-48BE-B608-1ADD7812590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74" name="CuadroTexto 373">
          <a:extLst>
            <a:ext uri="{FF2B5EF4-FFF2-40B4-BE49-F238E27FC236}">
              <a16:creationId xmlns:a16="http://schemas.microsoft.com/office/drawing/2014/main" id="{47402B93-DC10-43C9-A201-2A9B2398AF02}"/>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5" name="CuadroTexto 374">
          <a:extLst>
            <a:ext uri="{FF2B5EF4-FFF2-40B4-BE49-F238E27FC236}">
              <a16:creationId xmlns:a16="http://schemas.microsoft.com/office/drawing/2014/main" id="{17E389AE-1EA7-4AEB-9F02-FC200219171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6" name="CuadroTexto 375">
          <a:extLst>
            <a:ext uri="{FF2B5EF4-FFF2-40B4-BE49-F238E27FC236}">
              <a16:creationId xmlns:a16="http://schemas.microsoft.com/office/drawing/2014/main" id="{BC74EFDD-16B2-4444-BC14-DA48D768D358}"/>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7" name="CuadroTexto 376">
          <a:extLst>
            <a:ext uri="{FF2B5EF4-FFF2-40B4-BE49-F238E27FC236}">
              <a16:creationId xmlns:a16="http://schemas.microsoft.com/office/drawing/2014/main" id="{3120E8E7-A52F-482C-9C31-F7DBBB26ECE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8" name="CuadroTexto 377">
          <a:extLst>
            <a:ext uri="{FF2B5EF4-FFF2-40B4-BE49-F238E27FC236}">
              <a16:creationId xmlns:a16="http://schemas.microsoft.com/office/drawing/2014/main" id="{CDDC7F13-8C77-49F9-A857-CB2D17B6311D}"/>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79" name="CuadroTexto 378">
          <a:extLst>
            <a:ext uri="{FF2B5EF4-FFF2-40B4-BE49-F238E27FC236}">
              <a16:creationId xmlns:a16="http://schemas.microsoft.com/office/drawing/2014/main" id="{F2BB75F2-9A84-4546-84A2-0EEF7D6510F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80" name="CuadroTexto 379">
          <a:extLst>
            <a:ext uri="{FF2B5EF4-FFF2-40B4-BE49-F238E27FC236}">
              <a16:creationId xmlns:a16="http://schemas.microsoft.com/office/drawing/2014/main" id="{D7A3B398-9BF0-46B7-A3E0-A66B254552F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381" name="CuadroTexto 380">
          <a:extLst>
            <a:ext uri="{FF2B5EF4-FFF2-40B4-BE49-F238E27FC236}">
              <a16:creationId xmlns:a16="http://schemas.microsoft.com/office/drawing/2014/main" id="{BCD2E7CD-715A-40C2-822D-6B91C2C121C7}"/>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82" name="CuadroTexto 381">
          <a:extLst>
            <a:ext uri="{FF2B5EF4-FFF2-40B4-BE49-F238E27FC236}">
              <a16:creationId xmlns:a16="http://schemas.microsoft.com/office/drawing/2014/main" id="{681ED00C-4837-4FBC-AD04-9A21618DCE89}"/>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83" name="CuadroTexto 382">
          <a:extLst>
            <a:ext uri="{FF2B5EF4-FFF2-40B4-BE49-F238E27FC236}">
              <a16:creationId xmlns:a16="http://schemas.microsoft.com/office/drawing/2014/main" id="{DD2D249C-1AF8-4AA4-B81B-C5C0A41F8B6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84" name="CuadroTexto 383">
          <a:extLst>
            <a:ext uri="{FF2B5EF4-FFF2-40B4-BE49-F238E27FC236}">
              <a16:creationId xmlns:a16="http://schemas.microsoft.com/office/drawing/2014/main" id="{D424021F-6A49-47A2-AA52-4ED89175C9C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85" name="CuadroTexto 384">
          <a:extLst>
            <a:ext uri="{FF2B5EF4-FFF2-40B4-BE49-F238E27FC236}">
              <a16:creationId xmlns:a16="http://schemas.microsoft.com/office/drawing/2014/main" id="{8C974BEA-06EC-413B-B5AB-555094AB11C0}"/>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86" name="CuadroTexto 385">
          <a:extLst>
            <a:ext uri="{FF2B5EF4-FFF2-40B4-BE49-F238E27FC236}">
              <a16:creationId xmlns:a16="http://schemas.microsoft.com/office/drawing/2014/main" id="{A8FA6CF7-66F2-4533-BB49-9424CB9E3179}"/>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387" name="CuadroTexto 386">
          <a:extLst>
            <a:ext uri="{FF2B5EF4-FFF2-40B4-BE49-F238E27FC236}">
              <a16:creationId xmlns:a16="http://schemas.microsoft.com/office/drawing/2014/main" id="{EB2F0748-D511-4B74-B2F2-03353A5BE629}"/>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88" name="CuadroTexto 387">
          <a:extLst>
            <a:ext uri="{FF2B5EF4-FFF2-40B4-BE49-F238E27FC236}">
              <a16:creationId xmlns:a16="http://schemas.microsoft.com/office/drawing/2014/main" id="{2AC835BA-2ED1-4B4A-A117-E3BB623C1560}"/>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89" name="CuadroTexto 388">
          <a:extLst>
            <a:ext uri="{FF2B5EF4-FFF2-40B4-BE49-F238E27FC236}">
              <a16:creationId xmlns:a16="http://schemas.microsoft.com/office/drawing/2014/main" id="{F07E7539-0BBD-4DAF-BCE4-F9B23F9DDD19}"/>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90" name="CuadroTexto 389">
          <a:extLst>
            <a:ext uri="{FF2B5EF4-FFF2-40B4-BE49-F238E27FC236}">
              <a16:creationId xmlns:a16="http://schemas.microsoft.com/office/drawing/2014/main" id="{FC7C8408-8BAF-4A3A-8F12-149A7055EC7E}"/>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391" name="CuadroTexto 390">
          <a:extLst>
            <a:ext uri="{FF2B5EF4-FFF2-40B4-BE49-F238E27FC236}">
              <a16:creationId xmlns:a16="http://schemas.microsoft.com/office/drawing/2014/main" id="{B2648D56-4C3A-4535-B2D3-D9E8173ACC3B}"/>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2" name="CuadroTexto 391">
          <a:extLst>
            <a:ext uri="{FF2B5EF4-FFF2-40B4-BE49-F238E27FC236}">
              <a16:creationId xmlns:a16="http://schemas.microsoft.com/office/drawing/2014/main" id="{429FBF22-D5FB-4B84-861B-64B149DC043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3" name="CuadroTexto 392">
          <a:extLst>
            <a:ext uri="{FF2B5EF4-FFF2-40B4-BE49-F238E27FC236}">
              <a16:creationId xmlns:a16="http://schemas.microsoft.com/office/drawing/2014/main" id="{E29C7960-0790-4C06-9F3D-F74E8175C87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4" name="CuadroTexto 393">
          <a:extLst>
            <a:ext uri="{FF2B5EF4-FFF2-40B4-BE49-F238E27FC236}">
              <a16:creationId xmlns:a16="http://schemas.microsoft.com/office/drawing/2014/main" id="{01F3E091-55F5-42BF-BA0C-E4702F68A89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95" name="CuadroTexto 394">
          <a:extLst>
            <a:ext uri="{FF2B5EF4-FFF2-40B4-BE49-F238E27FC236}">
              <a16:creationId xmlns:a16="http://schemas.microsoft.com/office/drawing/2014/main" id="{33FED023-9D1F-4A3F-B1DF-B6523E1A6F84}"/>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19</xdr:col>
      <xdr:colOff>1059</xdr:colOff>
      <xdr:row>0</xdr:row>
      <xdr:rowOff>0</xdr:rowOff>
    </xdr:from>
    <xdr:ext cx="65" cy="172227"/>
    <xdr:sp macro="" textlink="">
      <xdr:nvSpPr>
        <xdr:cNvPr id="396" name="CuadroTexto 395">
          <a:extLst>
            <a:ext uri="{FF2B5EF4-FFF2-40B4-BE49-F238E27FC236}">
              <a16:creationId xmlns:a16="http://schemas.microsoft.com/office/drawing/2014/main" id="{0C8817D3-748D-48C2-A143-0F20A1D957B9}"/>
            </a:ext>
          </a:extLst>
        </xdr:cNvPr>
        <xdr:cNvSpPr txBox="1"/>
      </xdr:nvSpPr>
      <xdr:spPr>
        <a:xfrm>
          <a:off x="3138593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7" name="CuadroTexto 396">
          <a:extLst>
            <a:ext uri="{FF2B5EF4-FFF2-40B4-BE49-F238E27FC236}">
              <a16:creationId xmlns:a16="http://schemas.microsoft.com/office/drawing/2014/main" id="{6E76EEFE-1DE4-4AA9-B406-F73390CC4EA5}"/>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8" name="CuadroTexto 397">
          <a:extLst>
            <a:ext uri="{FF2B5EF4-FFF2-40B4-BE49-F238E27FC236}">
              <a16:creationId xmlns:a16="http://schemas.microsoft.com/office/drawing/2014/main" id="{805453CF-41C6-4B3D-9EC0-62AC585797CD}"/>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399" name="CuadroTexto 398">
          <a:extLst>
            <a:ext uri="{FF2B5EF4-FFF2-40B4-BE49-F238E27FC236}">
              <a16:creationId xmlns:a16="http://schemas.microsoft.com/office/drawing/2014/main" id="{F0907B1C-D990-4CE8-BAAA-91F302F953F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400" name="CuadroTexto 399">
          <a:extLst>
            <a:ext uri="{FF2B5EF4-FFF2-40B4-BE49-F238E27FC236}">
              <a16:creationId xmlns:a16="http://schemas.microsoft.com/office/drawing/2014/main" id="{2AFBBF5C-CC98-465D-BC03-8EA7799FCEBA}"/>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1" name="CuadroTexto 400">
          <a:extLst>
            <a:ext uri="{FF2B5EF4-FFF2-40B4-BE49-F238E27FC236}">
              <a16:creationId xmlns:a16="http://schemas.microsoft.com/office/drawing/2014/main" id="{19881B1D-9FF0-4780-AFB6-7544490DED8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2" name="CuadroTexto 401">
          <a:extLst>
            <a:ext uri="{FF2B5EF4-FFF2-40B4-BE49-F238E27FC236}">
              <a16:creationId xmlns:a16="http://schemas.microsoft.com/office/drawing/2014/main" id="{E9E1DC0B-CB1F-45C2-97B6-D0BC58FC7BE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3" name="CuadroTexto 402">
          <a:extLst>
            <a:ext uri="{FF2B5EF4-FFF2-40B4-BE49-F238E27FC236}">
              <a16:creationId xmlns:a16="http://schemas.microsoft.com/office/drawing/2014/main" id="{9F39596E-10C0-4037-BEBC-FFF656E04FDF}"/>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4" name="CuadroTexto 403">
          <a:extLst>
            <a:ext uri="{FF2B5EF4-FFF2-40B4-BE49-F238E27FC236}">
              <a16:creationId xmlns:a16="http://schemas.microsoft.com/office/drawing/2014/main" id="{E3928AA9-4AD1-4265-9D5C-DB9E5330F0A8}"/>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5" name="CuadroTexto 404">
          <a:extLst>
            <a:ext uri="{FF2B5EF4-FFF2-40B4-BE49-F238E27FC236}">
              <a16:creationId xmlns:a16="http://schemas.microsoft.com/office/drawing/2014/main" id="{E880DDB3-6AE3-454D-BC37-3D5AF55C3B9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6" name="CuadroTexto 405">
          <a:extLst>
            <a:ext uri="{FF2B5EF4-FFF2-40B4-BE49-F238E27FC236}">
              <a16:creationId xmlns:a16="http://schemas.microsoft.com/office/drawing/2014/main" id="{44E5F38E-107D-4646-BCFC-0DD432C02DE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1372296</xdr:colOff>
      <xdr:row>0</xdr:row>
      <xdr:rowOff>0</xdr:rowOff>
    </xdr:from>
    <xdr:ext cx="65" cy="172227"/>
    <xdr:sp macro="" textlink="">
      <xdr:nvSpPr>
        <xdr:cNvPr id="407" name="CuadroTexto 406">
          <a:extLst>
            <a:ext uri="{FF2B5EF4-FFF2-40B4-BE49-F238E27FC236}">
              <a16:creationId xmlns:a16="http://schemas.microsoft.com/office/drawing/2014/main" id="{FE11AABA-B446-4694-B316-E6612DA7B949}"/>
            </a:ext>
          </a:extLst>
        </xdr:cNvPr>
        <xdr:cNvSpPr txBox="1"/>
      </xdr:nvSpPr>
      <xdr:spPr>
        <a:xfrm>
          <a:off x="294615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8" name="CuadroTexto 407">
          <a:extLst>
            <a:ext uri="{FF2B5EF4-FFF2-40B4-BE49-F238E27FC236}">
              <a16:creationId xmlns:a16="http://schemas.microsoft.com/office/drawing/2014/main" id="{2859DAC9-82F6-4B3B-9538-69C1285BF55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09" name="CuadroTexto 408">
          <a:extLst>
            <a:ext uri="{FF2B5EF4-FFF2-40B4-BE49-F238E27FC236}">
              <a16:creationId xmlns:a16="http://schemas.microsoft.com/office/drawing/2014/main" id="{B9D4F08B-4459-457B-AE61-C734FE63E59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0" name="CuadroTexto 409">
          <a:extLst>
            <a:ext uri="{FF2B5EF4-FFF2-40B4-BE49-F238E27FC236}">
              <a16:creationId xmlns:a16="http://schemas.microsoft.com/office/drawing/2014/main" id="{202B9FB8-6DA3-46C8-BE74-1EDB9F65AAB1}"/>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411" name="CuadroTexto 410">
          <a:extLst>
            <a:ext uri="{FF2B5EF4-FFF2-40B4-BE49-F238E27FC236}">
              <a16:creationId xmlns:a16="http://schemas.microsoft.com/office/drawing/2014/main" id="{A612625B-3FEB-4772-9DA9-4FB88BB0C7F3}"/>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2" name="CuadroTexto 411">
          <a:extLst>
            <a:ext uri="{FF2B5EF4-FFF2-40B4-BE49-F238E27FC236}">
              <a16:creationId xmlns:a16="http://schemas.microsoft.com/office/drawing/2014/main" id="{788DBE88-FB8C-42E0-B29B-8C821666F032}"/>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3" name="CuadroTexto 412">
          <a:extLst>
            <a:ext uri="{FF2B5EF4-FFF2-40B4-BE49-F238E27FC236}">
              <a16:creationId xmlns:a16="http://schemas.microsoft.com/office/drawing/2014/main" id="{4B89F0C1-E268-4BCB-99CC-27D6AC6F3D19}"/>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4" name="CuadroTexto 413">
          <a:extLst>
            <a:ext uri="{FF2B5EF4-FFF2-40B4-BE49-F238E27FC236}">
              <a16:creationId xmlns:a16="http://schemas.microsoft.com/office/drawing/2014/main" id="{E8274B2C-7B04-491A-A846-B221CD54E60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5" name="CuadroTexto 414">
          <a:extLst>
            <a:ext uri="{FF2B5EF4-FFF2-40B4-BE49-F238E27FC236}">
              <a16:creationId xmlns:a16="http://schemas.microsoft.com/office/drawing/2014/main" id="{5F0D5999-16B1-4E18-9A20-023896F83DD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6" name="CuadroTexto 415">
          <a:extLst>
            <a:ext uri="{FF2B5EF4-FFF2-40B4-BE49-F238E27FC236}">
              <a16:creationId xmlns:a16="http://schemas.microsoft.com/office/drawing/2014/main" id="{638C943F-8939-412F-A647-648741060B49}"/>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7" name="CuadroTexto 416">
          <a:extLst>
            <a:ext uri="{FF2B5EF4-FFF2-40B4-BE49-F238E27FC236}">
              <a16:creationId xmlns:a16="http://schemas.microsoft.com/office/drawing/2014/main" id="{92FF3946-8166-409D-8C62-91D8DAA9BA7F}"/>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418" name="CuadroTexto 417">
          <a:extLst>
            <a:ext uri="{FF2B5EF4-FFF2-40B4-BE49-F238E27FC236}">
              <a16:creationId xmlns:a16="http://schemas.microsoft.com/office/drawing/2014/main" id="{CAEA2F85-6D54-4EE8-AF0C-3A86FA23B25E}"/>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19" name="CuadroTexto 418">
          <a:extLst>
            <a:ext uri="{FF2B5EF4-FFF2-40B4-BE49-F238E27FC236}">
              <a16:creationId xmlns:a16="http://schemas.microsoft.com/office/drawing/2014/main" id="{6B7B2418-FB69-4933-8816-FA3A0B642DB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0" name="CuadroTexto 419">
          <a:extLst>
            <a:ext uri="{FF2B5EF4-FFF2-40B4-BE49-F238E27FC236}">
              <a16:creationId xmlns:a16="http://schemas.microsoft.com/office/drawing/2014/main" id="{A8D5CDA0-8299-439D-B70F-184B6EECC3DF}"/>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1" name="CuadroTexto 420">
          <a:extLst>
            <a:ext uri="{FF2B5EF4-FFF2-40B4-BE49-F238E27FC236}">
              <a16:creationId xmlns:a16="http://schemas.microsoft.com/office/drawing/2014/main" id="{CED20303-4520-401C-8EB6-1272E25BECCC}"/>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2" name="CuadroTexto 421">
          <a:extLst>
            <a:ext uri="{FF2B5EF4-FFF2-40B4-BE49-F238E27FC236}">
              <a16:creationId xmlns:a16="http://schemas.microsoft.com/office/drawing/2014/main" id="{56B5B7B3-D45D-4A24-8A45-A043B6609C6D}"/>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3" name="CuadroTexto 422">
          <a:extLst>
            <a:ext uri="{FF2B5EF4-FFF2-40B4-BE49-F238E27FC236}">
              <a16:creationId xmlns:a16="http://schemas.microsoft.com/office/drawing/2014/main" id="{3DE632DA-FE05-4924-AB27-467F46697D9A}"/>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4" name="CuadroTexto 423">
          <a:extLst>
            <a:ext uri="{FF2B5EF4-FFF2-40B4-BE49-F238E27FC236}">
              <a16:creationId xmlns:a16="http://schemas.microsoft.com/office/drawing/2014/main" id="{B6ADBDB4-CB05-4E27-8F71-5E1F15C92143}"/>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17</xdr:col>
      <xdr:colOff>924621</xdr:colOff>
      <xdr:row>0</xdr:row>
      <xdr:rowOff>0</xdr:rowOff>
    </xdr:from>
    <xdr:ext cx="65" cy="172227"/>
    <xdr:sp macro="" textlink="">
      <xdr:nvSpPr>
        <xdr:cNvPr id="425" name="CuadroTexto 424">
          <a:extLst>
            <a:ext uri="{FF2B5EF4-FFF2-40B4-BE49-F238E27FC236}">
              <a16:creationId xmlns:a16="http://schemas.microsoft.com/office/drawing/2014/main" id="{D5C92672-B14A-424B-9469-3562DB649CB7}"/>
            </a:ext>
          </a:extLst>
        </xdr:cNvPr>
        <xdr:cNvSpPr txBox="1"/>
      </xdr:nvSpPr>
      <xdr:spPr>
        <a:xfrm>
          <a:off x="29451996"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6" name="CuadroTexto 425">
          <a:extLst>
            <a:ext uri="{FF2B5EF4-FFF2-40B4-BE49-F238E27FC236}">
              <a16:creationId xmlns:a16="http://schemas.microsoft.com/office/drawing/2014/main" id="{6E854AC4-F904-4CDA-AE73-6D19CFE24806}"/>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7" name="CuadroTexto 426">
          <a:extLst>
            <a:ext uri="{FF2B5EF4-FFF2-40B4-BE49-F238E27FC236}">
              <a16:creationId xmlns:a16="http://schemas.microsoft.com/office/drawing/2014/main" id="{9CA89471-B684-4917-A18C-18646736CBE4}"/>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1059</xdr:colOff>
      <xdr:row>0</xdr:row>
      <xdr:rowOff>0</xdr:rowOff>
    </xdr:from>
    <xdr:ext cx="65" cy="172227"/>
    <xdr:sp macro="" textlink="">
      <xdr:nvSpPr>
        <xdr:cNvPr id="428" name="CuadroTexto 427">
          <a:extLst>
            <a:ext uri="{FF2B5EF4-FFF2-40B4-BE49-F238E27FC236}">
              <a16:creationId xmlns:a16="http://schemas.microsoft.com/office/drawing/2014/main" id="{D7BE22C5-9690-4C33-92B9-30AB6A62D2EE}"/>
            </a:ext>
          </a:extLst>
        </xdr:cNvPr>
        <xdr:cNvSpPr txBox="1"/>
      </xdr:nvSpPr>
      <xdr:spPr>
        <a:xfrm>
          <a:off x="29461884"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429" name="CuadroTexto 428">
          <a:extLst>
            <a:ext uri="{FF2B5EF4-FFF2-40B4-BE49-F238E27FC236}">
              <a16:creationId xmlns:a16="http://schemas.microsoft.com/office/drawing/2014/main" id="{9DD8AC87-289F-4390-B106-475FF27791A6}"/>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430" name="CuadroTexto 429">
          <a:extLst>
            <a:ext uri="{FF2B5EF4-FFF2-40B4-BE49-F238E27FC236}">
              <a16:creationId xmlns:a16="http://schemas.microsoft.com/office/drawing/2014/main" id="{6E2C1815-879C-4A10-86B2-562E41330336}"/>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oneCellAnchor>
    <xdr:from>
      <xdr:col>18</xdr:col>
      <xdr:colOff>838896</xdr:colOff>
      <xdr:row>0</xdr:row>
      <xdr:rowOff>0</xdr:rowOff>
    </xdr:from>
    <xdr:ext cx="65" cy="172227"/>
    <xdr:sp macro="" textlink="">
      <xdr:nvSpPr>
        <xdr:cNvPr id="431" name="CuadroTexto 430">
          <a:extLst>
            <a:ext uri="{FF2B5EF4-FFF2-40B4-BE49-F238E27FC236}">
              <a16:creationId xmlns:a16="http://schemas.microsoft.com/office/drawing/2014/main" id="{006E900B-0375-4785-8A4E-203FFCC974D5}"/>
            </a:ext>
          </a:extLst>
        </xdr:cNvPr>
        <xdr:cNvSpPr txBox="1"/>
      </xdr:nvSpPr>
      <xdr:spPr>
        <a:xfrm>
          <a:off x="30299721"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a:p>
      </xdr:txBody>
    </xdr:sp>
    <xdr:clientData/>
  </xdr:oneCellAnchor>
  <xdr:twoCellAnchor editAs="oneCell">
    <xdr:from>
      <xdr:col>0</xdr:col>
      <xdr:colOff>865909</xdr:colOff>
      <xdr:row>0</xdr:row>
      <xdr:rowOff>0</xdr:rowOff>
    </xdr:from>
    <xdr:to>
      <xdr:col>0</xdr:col>
      <xdr:colOff>1897417</xdr:colOff>
      <xdr:row>3</xdr:row>
      <xdr:rowOff>62158</xdr:rowOff>
    </xdr:to>
    <xdr:pic>
      <xdr:nvPicPr>
        <xdr:cNvPr id="432" name="3 Imagen" descr="E:\DOCUMENTOS LENIS\Memoria pasar\1Escudo.jpg">
          <a:extLst>
            <a:ext uri="{FF2B5EF4-FFF2-40B4-BE49-F238E27FC236}">
              <a16:creationId xmlns:a16="http://schemas.microsoft.com/office/drawing/2014/main" id="{2F42E38F-2C2E-411E-B7B3-93EBE62F53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09" y="0"/>
          <a:ext cx="1031508" cy="976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934F1-9489-46E9-B4B2-9B3CB69ABB01}">
  <dimension ref="A1:IR184"/>
  <sheetViews>
    <sheetView tabSelected="1" topLeftCell="M82" zoomScale="64" zoomScaleNormal="64" workbookViewId="0">
      <selection activeCell="Q85" sqref="Q85"/>
    </sheetView>
  </sheetViews>
  <sheetFormatPr baseColWidth="10" defaultRowHeight="15.75" x14ac:dyDescent="0.25"/>
  <cols>
    <col min="1" max="1" width="30.5703125" style="62" customWidth="1"/>
    <col min="2" max="2" width="16.28515625" style="62" customWidth="1"/>
    <col min="3" max="3" width="15.85546875" style="62" customWidth="1"/>
    <col min="4" max="4" width="26.7109375" style="62" customWidth="1"/>
    <col min="5" max="5" width="11.85546875" style="62" customWidth="1"/>
    <col min="6" max="6" width="12.7109375" style="62" customWidth="1"/>
    <col min="7" max="7" width="24.140625" style="62" customWidth="1"/>
    <col min="8" max="8" width="25" style="62" customWidth="1"/>
    <col min="9" max="9" width="39.85546875" style="62" customWidth="1"/>
    <col min="10" max="10" width="12.7109375" style="62" customWidth="1"/>
    <col min="11" max="11" width="17.7109375" style="62" customWidth="1"/>
    <col min="12" max="12" width="45.7109375" style="62" customWidth="1"/>
    <col min="13" max="13" width="40.5703125" style="62" customWidth="1"/>
    <col min="14" max="14" width="33.7109375" style="62" customWidth="1"/>
    <col min="15" max="15" width="42.140625" style="62" customWidth="1"/>
    <col min="16" max="16" width="13.28515625" style="62" customWidth="1"/>
    <col min="17" max="17" width="19" style="62" customWidth="1"/>
    <col min="18" max="18" width="14" style="62" customWidth="1"/>
    <col min="19" max="19" width="28.85546875" style="63" customWidth="1"/>
    <col min="20" max="21" width="23.85546875" style="62" customWidth="1"/>
    <col min="22" max="22" width="29.42578125" style="19" customWidth="1"/>
    <col min="23" max="23" width="24.42578125" style="19" customWidth="1"/>
    <col min="24" max="24" width="17.28515625" style="20" customWidth="1"/>
    <col min="25" max="25" width="47.5703125" style="21" customWidth="1"/>
    <col min="26" max="26" width="27.7109375" style="21" customWidth="1"/>
    <col min="27" max="27" width="141" style="21" customWidth="1"/>
    <col min="28" max="28" width="19" style="14" customWidth="1"/>
    <col min="29" max="41" width="11.42578125" style="1"/>
    <col min="42" max="256" width="11.42578125" style="22"/>
    <col min="257" max="257" width="30.5703125" style="22" customWidth="1"/>
    <col min="258" max="258" width="16.28515625" style="22" customWidth="1"/>
    <col min="259" max="259" width="15.85546875" style="22" customWidth="1"/>
    <col min="260" max="260" width="26.7109375" style="22" customWidth="1"/>
    <col min="261" max="261" width="11.85546875" style="22" customWidth="1"/>
    <col min="262" max="262" width="12.7109375" style="22" customWidth="1"/>
    <col min="263" max="263" width="24.140625" style="22" customWidth="1"/>
    <col min="264" max="264" width="25" style="22" customWidth="1"/>
    <col min="265" max="265" width="39.85546875" style="22" customWidth="1"/>
    <col min="266" max="266" width="12.7109375" style="22" customWidth="1"/>
    <col min="267" max="267" width="17.7109375" style="22" customWidth="1"/>
    <col min="268" max="268" width="25.85546875" style="22" customWidth="1"/>
    <col min="269" max="269" width="40.5703125" style="22" customWidth="1"/>
    <col min="270" max="270" width="33.7109375" style="22" customWidth="1"/>
    <col min="271" max="271" width="49.42578125" style="22" customWidth="1"/>
    <col min="272" max="274" width="23.85546875" style="22" customWidth="1"/>
    <col min="275" max="275" width="46.85546875" style="22" customWidth="1"/>
    <col min="276" max="277" width="23.85546875" style="22" customWidth="1"/>
    <col min="278" max="278" width="34.7109375" style="22" customWidth="1"/>
    <col min="279" max="280" width="37.5703125" style="22" customWidth="1"/>
    <col min="281" max="281" width="41.85546875" style="22" customWidth="1"/>
    <col min="282" max="282" width="37.5703125" style="22" customWidth="1"/>
    <col min="283" max="283" width="151.5703125" style="22" customWidth="1"/>
    <col min="284" max="284" width="44.85546875" style="22" customWidth="1"/>
    <col min="285" max="512" width="11.42578125" style="22"/>
    <col min="513" max="513" width="30.5703125" style="22" customWidth="1"/>
    <col min="514" max="514" width="16.28515625" style="22" customWidth="1"/>
    <col min="515" max="515" width="15.85546875" style="22" customWidth="1"/>
    <col min="516" max="516" width="26.7109375" style="22" customWidth="1"/>
    <col min="517" max="517" width="11.85546875" style="22" customWidth="1"/>
    <col min="518" max="518" width="12.7109375" style="22" customWidth="1"/>
    <col min="519" max="519" width="24.140625" style="22" customWidth="1"/>
    <col min="520" max="520" width="25" style="22" customWidth="1"/>
    <col min="521" max="521" width="39.85546875" style="22" customWidth="1"/>
    <col min="522" max="522" width="12.7109375" style="22" customWidth="1"/>
    <col min="523" max="523" width="17.7109375" style="22" customWidth="1"/>
    <col min="524" max="524" width="25.85546875" style="22" customWidth="1"/>
    <col min="525" max="525" width="40.5703125" style="22" customWidth="1"/>
    <col min="526" max="526" width="33.7109375" style="22" customWidth="1"/>
    <col min="527" max="527" width="49.42578125" style="22" customWidth="1"/>
    <col min="528" max="530" width="23.85546875" style="22" customWidth="1"/>
    <col min="531" max="531" width="46.85546875" style="22" customWidth="1"/>
    <col min="532" max="533" width="23.85546875" style="22" customWidth="1"/>
    <col min="534" max="534" width="34.7109375" style="22" customWidth="1"/>
    <col min="535" max="536" width="37.5703125" style="22" customWidth="1"/>
    <col min="537" max="537" width="41.85546875" style="22" customWidth="1"/>
    <col min="538" max="538" width="37.5703125" style="22" customWidth="1"/>
    <col min="539" max="539" width="151.5703125" style="22" customWidth="1"/>
    <col min="540" max="540" width="44.85546875" style="22" customWidth="1"/>
    <col min="541" max="768" width="11.42578125" style="22"/>
    <col min="769" max="769" width="30.5703125" style="22" customWidth="1"/>
    <col min="770" max="770" width="16.28515625" style="22" customWidth="1"/>
    <col min="771" max="771" width="15.85546875" style="22" customWidth="1"/>
    <col min="772" max="772" width="26.7109375" style="22" customWidth="1"/>
    <col min="773" max="773" width="11.85546875" style="22" customWidth="1"/>
    <col min="774" max="774" width="12.7109375" style="22" customWidth="1"/>
    <col min="775" max="775" width="24.140625" style="22" customWidth="1"/>
    <col min="776" max="776" width="25" style="22" customWidth="1"/>
    <col min="777" max="777" width="39.85546875" style="22" customWidth="1"/>
    <col min="778" max="778" width="12.7109375" style="22" customWidth="1"/>
    <col min="779" max="779" width="17.7109375" style="22" customWidth="1"/>
    <col min="780" max="780" width="25.85546875" style="22" customWidth="1"/>
    <col min="781" max="781" width="40.5703125" style="22" customWidth="1"/>
    <col min="782" max="782" width="33.7109375" style="22" customWidth="1"/>
    <col min="783" max="783" width="49.42578125" style="22" customWidth="1"/>
    <col min="784" max="786" width="23.85546875" style="22" customWidth="1"/>
    <col min="787" max="787" width="46.85546875" style="22" customWidth="1"/>
    <col min="788" max="789" width="23.85546875" style="22" customWidth="1"/>
    <col min="790" max="790" width="34.7109375" style="22" customWidth="1"/>
    <col min="791" max="792" width="37.5703125" style="22" customWidth="1"/>
    <col min="793" max="793" width="41.85546875" style="22" customWidth="1"/>
    <col min="794" max="794" width="37.5703125" style="22" customWidth="1"/>
    <col min="795" max="795" width="151.5703125" style="22" customWidth="1"/>
    <col min="796" max="796" width="44.85546875" style="22" customWidth="1"/>
    <col min="797" max="1024" width="11.42578125" style="22"/>
    <col min="1025" max="1025" width="30.5703125" style="22" customWidth="1"/>
    <col min="1026" max="1026" width="16.28515625" style="22" customWidth="1"/>
    <col min="1027" max="1027" width="15.85546875" style="22" customWidth="1"/>
    <col min="1028" max="1028" width="26.7109375" style="22" customWidth="1"/>
    <col min="1029" max="1029" width="11.85546875" style="22" customWidth="1"/>
    <col min="1030" max="1030" width="12.7109375" style="22" customWidth="1"/>
    <col min="1031" max="1031" width="24.140625" style="22" customWidth="1"/>
    <col min="1032" max="1032" width="25" style="22" customWidth="1"/>
    <col min="1033" max="1033" width="39.85546875" style="22" customWidth="1"/>
    <col min="1034" max="1034" width="12.7109375" style="22" customWidth="1"/>
    <col min="1035" max="1035" width="17.7109375" style="22" customWidth="1"/>
    <col min="1036" max="1036" width="25.85546875" style="22" customWidth="1"/>
    <col min="1037" max="1037" width="40.5703125" style="22" customWidth="1"/>
    <col min="1038" max="1038" width="33.7109375" style="22" customWidth="1"/>
    <col min="1039" max="1039" width="49.42578125" style="22" customWidth="1"/>
    <col min="1040" max="1042" width="23.85546875" style="22" customWidth="1"/>
    <col min="1043" max="1043" width="46.85546875" style="22" customWidth="1"/>
    <col min="1044" max="1045" width="23.85546875" style="22" customWidth="1"/>
    <col min="1046" max="1046" width="34.7109375" style="22" customWidth="1"/>
    <col min="1047" max="1048" width="37.5703125" style="22" customWidth="1"/>
    <col min="1049" max="1049" width="41.85546875" style="22" customWidth="1"/>
    <col min="1050" max="1050" width="37.5703125" style="22" customWidth="1"/>
    <col min="1051" max="1051" width="151.5703125" style="22" customWidth="1"/>
    <col min="1052" max="1052" width="44.85546875" style="22" customWidth="1"/>
    <col min="1053" max="1280" width="11.42578125" style="22"/>
    <col min="1281" max="1281" width="30.5703125" style="22" customWidth="1"/>
    <col min="1282" max="1282" width="16.28515625" style="22" customWidth="1"/>
    <col min="1283" max="1283" width="15.85546875" style="22" customWidth="1"/>
    <col min="1284" max="1284" width="26.7109375" style="22" customWidth="1"/>
    <col min="1285" max="1285" width="11.85546875" style="22" customWidth="1"/>
    <col min="1286" max="1286" width="12.7109375" style="22" customWidth="1"/>
    <col min="1287" max="1287" width="24.140625" style="22" customWidth="1"/>
    <col min="1288" max="1288" width="25" style="22" customWidth="1"/>
    <col min="1289" max="1289" width="39.85546875" style="22" customWidth="1"/>
    <col min="1290" max="1290" width="12.7109375" style="22" customWidth="1"/>
    <col min="1291" max="1291" width="17.7109375" style="22" customWidth="1"/>
    <col min="1292" max="1292" width="25.85546875" style="22" customWidth="1"/>
    <col min="1293" max="1293" width="40.5703125" style="22" customWidth="1"/>
    <col min="1294" max="1294" width="33.7109375" style="22" customWidth="1"/>
    <col min="1295" max="1295" width="49.42578125" style="22" customWidth="1"/>
    <col min="1296" max="1298" width="23.85546875" style="22" customWidth="1"/>
    <col min="1299" max="1299" width="46.85546875" style="22" customWidth="1"/>
    <col min="1300" max="1301" width="23.85546875" style="22" customWidth="1"/>
    <col min="1302" max="1302" width="34.7109375" style="22" customWidth="1"/>
    <col min="1303" max="1304" width="37.5703125" style="22" customWidth="1"/>
    <col min="1305" max="1305" width="41.85546875" style="22" customWidth="1"/>
    <col min="1306" max="1306" width="37.5703125" style="22" customWidth="1"/>
    <col min="1307" max="1307" width="151.5703125" style="22" customWidth="1"/>
    <col min="1308" max="1308" width="44.85546875" style="22" customWidth="1"/>
    <col min="1309" max="1536" width="11.42578125" style="22"/>
    <col min="1537" max="1537" width="30.5703125" style="22" customWidth="1"/>
    <col min="1538" max="1538" width="16.28515625" style="22" customWidth="1"/>
    <col min="1539" max="1539" width="15.85546875" style="22" customWidth="1"/>
    <col min="1540" max="1540" width="26.7109375" style="22" customWidth="1"/>
    <col min="1541" max="1541" width="11.85546875" style="22" customWidth="1"/>
    <col min="1542" max="1542" width="12.7109375" style="22" customWidth="1"/>
    <col min="1543" max="1543" width="24.140625" style="22" customWidth="1"/>
    <col min="1544" max="1544" width="25" style="22" customWidth="1"/>
    <col min="1545" max="1545" width="39.85546875" style="22" customWidth="1"/>
    <col min="1546" max="1546" width="12.7109375" style="22" customWidth="1"/>
    <col min="1547" max="1547" width="17.7109375" style="22" customWidth="1"/>
    <col min="1548" max="1548" width="25.85546875" style="22" customWidth="1"/>
    <col min="1549" max="1549" width="40.5703125" style="22" customWidth="1"/>
    <col min="1550" max="1550" width="33.7109375" style="22" customWidth="1"/>
    <col min="1551" max="1551" width="49.42578125" style="22" customWidth="1"/>
    <col min="1552" max="1554" width="23.85546875" style="22" customWidth="1"/>
    <col min="1555" max="1555" width="46.85546875" style="22" customWidth="1"/>
    <col min="1556" max="1557" width="23.85546875" style="22" customWidth="1"/>
    <col min="1558" max="1558" width="34.7109375" style="22" customWidth="1"/>
    <col min="1559" max="1560" width="37.5703125" style="22" customWidth="1"/>
    <col min="1561" max="1561" width="41.85546875" style="22" customWidth="1"/>
    <col min="1562" max="1562" width="37.5703125" style="22" customWidth="1"/>
    <col min="1563" max="1563" width="151.5703125" style="22" customWidth="1"/>
    <col min="1564" max="1564" width="44.85546875" style="22" customWidth="1"/>
    <col min="1565" max="1792" width="11.42578125" style="22"/>
    <col min="1793" max="1793" width="30.5703125" style="22" customWidth="1"/>
    <col min="1794" max="1794" width="16.28515625" style="22" customWidth="1"/>
    <col min="1795" max="1795" width="15.85546875" style="22" customWidth="1"/>
    <col min="1796" max="1796" width="26.7109375" style="22" customWidth="1"/>
    <col min="1797" max="1797" width="11.85546875" style="22" customWidth="1"/>
    <col min="1798" max="1798" width="12.7109375" style="22" customWidth="1"/>
    <col min="1799" max="1799" width="24.140625" style="22" customWidth="1"/>
    <col min="1800" max="1800" width="25" style="22" customWidth="1"/>
    <col min="1801" max="1801" width="39.85546875" style="22" customWidth="1"/>
    <col min="1802" max="1802" width="12.7109375" style="22" customWidth="1"/>
    <col min="1803" max="1803" width="17.7109375" style="22" customWidth="1"/>
    <col min="1804" max="1804" width="25.85546875" style="22" customWidth="1"/>
    <col min="1805" max="1805" width="40.5703125" style="22" customWidth="1"/>
    <col min="1806" max="1806" width="33.7109375" style="22" customWidth="1"/>
    <col min="1807" max="1807" width="49.42578125" style="22" customWidth="1"/>
    <col min="1808" max="1810" width="23.85546875" style="22" customWidth="1"/>
    <col min="1811" max="1811" width="46.85546875" style="22" customWidth="1"/>
    <col min="1812" max="1813" width="23.85546875" style="22" customWidth="1"/>
    <col min="1814" max="1814" width="34.7109375" style="22" customWidth="1"/>
    <col min="1815" max="1816" width="37.5703125" style="22" customWidth="1"/>
    <col min="1817" max="1817" width="41.85546875" style="22" customWidth="1"/>
    <col min="1818" max="1818" width="37.5703125" style="22" customWidth="1"/>
    <col min="1819" max="1819" width="151.5703125" style="22" customWidth="1"/>
    <col min="1820" max="1820" width="44.85546875" style="22" customWidth="1"/>
    <col min="1821" max="2048" width="11.42578125" style="22"/>
    <col min="2049" max="2049" width="30.5703125" style="22" customWidth="1"/>
    <col min="2050" max="2050" width="16.28515625" style="22" customWidth="1"/>
    <col min="2051" max="2051" width="15.85546875" style="22" customWidth="1"/>
    <col min="2052" max="2052" width="26.7109375" style="22" customWidth="1"/>
    <col min="2053" max="2053" width="11.85546875" style="22" customWidth="1"/>
    <col min="2054" max="2054" width="12.7109375" style="22" customWidth="1"/>
    <col min="2055" max="2055" width="24.140625" style="22" customWidth="1"/>
    <col min="2056" max="2056" width="25" style="22" customWidth="1"/>
    <col min="2057" max="2057" width="39.85546875" style="22" customWidth="1"/>
    <col min="2058" max="2058" width="12.7109375" style="22" customWidth="1"/>
    <col min="2059" max="2059" width="17.7109375" style="22" customWidth="1"/>
    <col min="2060" max="2060" width="25.85546875" style="22" customWidth="1"/>
    <col min="2061" max="2061" width="40.5703125" style="22" customWidth="1"/>
    <col min="2062" max="2062" width="33.7109375" style="22" customWidth="1"/>
    <col min="2063" max="2063" width="49.42578125" style="22" customWidth="1"/>
    <col min="2064" max="2066" width="23.85546875" style="22" customWidth="1"/>
    <col min="2067" max="2067" width="46.85546875" style="22" customWidth="1"/>
    <col min="2068" max="2069" width="23.85546875" style="22" customWidth="1"/>
    <col min="2070" max="2070" width="34.7109375" style="22" customWidth="1"/>
    <col min="2071" max="2072" width="37.5703125" style="22" customWidth="1"/>
    <col min="2073" max="2073" width="41.85546875" style="22" customWidth="1"/>
    <col min="2074" max="2074" width="37.5703125" style="22" customWidth="1"/>
    <col min="2075" max="2075" width="151.5703125" style="22" customWidth="1"/>
    <col min="2076" max="2076" width="44.85546875" style="22" customWidth="1"/>
    <col min="2077" max="2304" width="11.42578125" style="22"/>
    <col min="2305" max="2305" width="30.5703125" style="22" customWidth="1"/>
    <col min="2306" max="2306" width="16.28515625" style="22" customWidth="1"/>
    <col min="2307" max="2307" width="15.85546875" style="22" customWidth="1"/>
    <col min="2308" max="2308" width="26.7109375" style="22" customWidth="1"/>
    <col min="2309" max="2309" width="11.85546875" style="22" customWidth="1"/>
    <col min="2310" max="2310" width="12.7109375" style="22" customWidth="1"/>
    <col min="2311" max="2311" width="24.140625" style="22" customWidth="1"/>
    <col min="2312" max="2312" width="25" style="22" customWidth="1"/>
    <col min="2313" max="2313" width="39.85546875" style="22" customWidth="1"/>
    <col min="2314" max="2314" width="12.7109375" style="22" customWidth="1"/>
    <col min="2315" max="2315" width="17.7109375" style="22" customWidth="1"/>
    <col min="2316" max="2316" width="25.85546875" style="22" customWidth="1"/>
    <col min="2317" max="2317" width="40.5703125" style="22" customWidth="1"/>
    <col min="2318" max="2318" width="33.7109375" style="22" customWidth="1"/>
    <col min="2319" max="2319" width="49.42578125" style="22" customWidth="1"/>
    <col min="2320" max="2322" width="23.85546875" style="22" customWidth="1"/>
    <col min="2323" max="2323" width="46.85546875" style="22" customWidth="1"/>
    <col min="2324" max="2325" width="23.85546875" style="22" customWidth="1"/>
    <col min="2326" max="2326" width="34.7109375" style="22" customWidth="1"/>
    <col min="2327" max="2328" width="37.5703125" style="22" customWidth="1"/>
    <col min="2329" max="2329" width="41.85546875" style="22" customWidth="1"/>
    <col min="2330" max="2330" width="37.5703125" style="22" customWidth="1"/>
    <col min="2331" max="2331" width="151.5703125" style="22" customWidth="1"/>
    <col min="2332" max="2332" width="44.85546875" style="22" customWidth="1"/>
    <col min="2333" max="2560" width="11.42578125" style="22"/>
    <col min="2561" max="2561" width="30.5703125" style="22" customWidth="1"/>
    <col min="2562" max="2562" width="16.28515625" style="22" customWidth="1"/>
    <col min="2563" max="2563" width="15.85546875" style="22" customWidth="1"/>
    <col min="2564" max="2564" width="26.7109375" style="22" customWidth="1"/>
    <col min="2565" max="2565" width="11.85546875" style="22" customWidth="1"/>
    <col min="2566" max="2566" width="12.7109375" style="22" customWidth="1"/>
    <col min="2567" max="2567" width="24.140625" style="22" customWidth="1"/>
    <col min="2568" max="2568" width="25" style="22" customWidth="1"/>
    <col min="2569" max="2569" width="39.85546875" style="22" customWidth="1"/>
    <col min="2570" max="2570" width="12.7109375" style="22" customWidth="1"/>
    <col min="2571" max="2571" width="17.7109375" style="22" customWidth="1"/>
    <col min="2572" max="2572" width="25.85546875" style="22" customWidth="1"/>
    <col min="2573" max="2573" width="40.5703125" style="22" customWidth="1"/>
    <col min="2574" max="2574" width="33.7109375" style="22" customWidth="1"/>
    <col min="2575" max="2575" width="49.42578125" style="22" customWidth="1"/>
    <col min="2576" max="2578" width="23.85546875" style="22" customWidth="1"/>
    <col min="2579" max="2579" width="46.85546875" style="22" customWidth="1"/>
    <col min="2580" max="2581" width="23.85546875" style="22" customWidth="1"/>
    <col min="2582" max="2582" width="34.7109375" style="22" customWidth="1"/>
    <col min="2583" max="2584" width="37.5703125" style="22" customWidth="1"/>
    <col min="2585" max="2585" width="41.85546875" style="22" customWidth="1"/>
    <col min="2586" max="2586" width="37.5703125" style="22" customWidth="1"/>
    <col min="2587" max="2587" width="151.5703125" style="22" customWidth="1"/>
    <col min="2588" max="2588" width="44.85546875" style="22" customWidth="1"/>
    <col min="2589" max="2816" width="11.42578125" style="22"/>
    <col min="2817" max="2817" width="30.5703125" style="22" customWidth="1"/>
    <col min="2818" max="2818" width="16.28515625" style="22" customWidth="1"/>
    <col min="2819" max="2819" width="15.85546875" style="22" customWidth="1"/>
    <col min="2820" max="2820" width="26.7109375" style="22" customWidth="1"/>
    <col min="2821" max="2821" width="11.85546875" style="22" customWidth="1"/>
    <col min="2822" max="2822" width="12.7109375" style="22" customWidth="1"/>
    <col min="2823" max="2823" width="24.140625" style="22" customWidth="1"/>
    <col min="2824" max="2824" width="25" style="22" customWidth="1"/>
    <col min="2825" max="2825" width="39.85546875" style="22" customWidth="1"/>
    <col min="2826" max="2826" width="12.7109375" style="22" customWidth="1"/>
    <col min="2827" max="2827" width="17.7109375" style="22" customWidth="1"/>
    <col min="2828" max="2828" width="25.85546875" style="22" customWidth="1"/>
    <col min="2829" max="2829" width="40.5703125" style="22" customWidth="1"/>
    <col min="2830" max="2830" width="33.7109375" style="22" customWidth="1"/>
    <col min="2831" max="2831" width="49.42578125" style="22" customWidth="1"/>
    <col min="2832" max="2834" width="23.85546875" style="22" customWidth="1"/>
    <col min="2835" max="2835" width="46.85546875" style="22" customWidth="1"/>
    <col min="2836" max="2837" width="23.85546875" style="22" customWidth="1"/>
    <col min="2838" max="2838" width="34.7109375" style="22" customWidth="1"/>
    <col min="2839" max="2840" width="37.5703125" style="22" customWidth="1"/>
    <col min="2841" max="2841" width="41.85546875" style="22" customWidth="1"/>
    <col min="2842" max="2842" width="37.5703125" style="22" customWidth="1"/>
    <col min="2843" max="2843" width="151.5703125" style="22" customWidth="1"/>
    <col min="2844" max="2844" width="44.85546875" style="22" customWidth="1"/>
    <col min="2845" max="3072" width="11.42578125" style="22"/>
    <col min="3073" max="3073" width="30.5703125" style="22" customWidth="1"/>
    <col min="3074" max="3074" width="16.28515625" style="22" customWidth="1"/>
    <col min="3075" max="3075" width="15.85546875" style="22" customWidth="1"/>
    <col min="3076" max="3076" width="26.7109375" style="22" customWidth="1"/>
    <col min="3077" max="3077" width="11.85546875" style="22" customWidth="1"/>
    <col min="3078" max="3078" width="12.7109375" style="22" customWidth="1"/>
    <col min="3079" max="3079" width="24.140625" style="22" customWidth="1"/>
    <col min="3080" max="3080" width="25" style="22" customWidth="1"/>
    <col min="3081" max="3081" width="39.85546875" style="22" customWidth="1"/>
    <col min="3082" max="3082" width="12.7109375" style="22" customWidth="1"/>
    <col min="3083" max="3083" width="17.7109375" style="22" customWidth="1"/>
    <col min="3084" max="3084" width="25.85546875" style="22" customWidth="1"/>
    <col min="3085" max="3085" width="40.5703125" style="22" customWidth="1"/>
    <col min="3086" max="3086" width="33.7109375" style="22" customWidth="1"/>
    <col min="3087" max="3087" width="49.42578125" style="22" customWidth="1"/>
    <col min="3088" max="3090" width="23.85546875" style="22" customWidth="1"/>
    <col min="3091" max="3091" width="46.85546875" style="22" customWidth="1"/>
    <col min="3092" max="3093" width="23.85546875" style="22" customWidth="1"/>
    <col min="3094" max="3094" width="34.7109375" style="22" customWidth="1"/>
    <col min="3095" max="3096" width="37.5703125" style="22" customWidth="1"/>
    <col min="3097" max="3097" width="41.85546875" style="22" customWidth="1"/>
    <col min="3098" max="3098" width="37.5703125" style="22" customWidth="1"/>
    <col min="3099" max="3099" width="151.5703125" style="22" customWidth="1"/>
    <col min="3100" max="3100" width="44.85546875" style="22" customWidth="1"/>
    <col min="3101" max="3328" width="11.42578125" style="22"/>
    <col min="3329" max="3329" width="30.5703125" style="22" customWidth="1"/>
    <col min="3330" max="3330" width="16.28515625" style="22" customWidth="1"/>
    <col min="3331" max="3331" width="15.85546875" style="22" customWidth="1"/>
    <col min="3332" max="3332" width="26.7109375" style="22" customWidth="1"/>
    <col min="3333" max="3333" width="11.85546875" style="22" customWidth="1"/>
    <col min="3334" max="3334" width="12.7109375" style="22" customWidth="1"/>
    <col min="3335" max="3335" width="24.140625" style="22" customWidth="1"/>
    <col min="3336" max="3336" width="25" style="22" customWidth="1"/>
    <col min="3337" max="3337" width="39.85546875" style="22" customWidth="1"/>
    <col min="3338" max="3338" width="12.7109375" style="22" customWidth="1"/>
    <col min="3339" max="3339" width="17.7109375" style="22" customWidth="1"/>
    <col min="3340" max="3340" width="25.85546875" style="22" customWidth="1"/>
    <col min="3341" max="3341" width="40.5703125" style="22" customWidth="1"/>
    <col min="3342" max="3342" width="33.7109375" style="22" customWidth="1"/>
    <col min="3343" max="3343" width="49.42578125" style="22" customWidth="1"/>
    <col min="3344" max="3346" width="23.85546875" style="22" customWidth="1"/>
    <col min="3347" max="3347" width="46.85546875" style="22" customWidth="1"/>
    <col min="3348" max="3349" width="23.85546875" style="22" customWidth="1"/>
    <col min="3350" max="3350" width="34.7109375" style="22" customWidth="1"/>
    <col min="3351" max="3352" width="37.5703125" style="22" customWidth="1"/>
    <col min="3353" max="3353" width="41.85546875" style="22" customWidth="1"/>
    <col min="3354" max="3354" width="37.5703125" style="22" customWidth="1"/>
    <col min="3355" max="3355" width="151.5703125" style="22" customWidth="1"/>
    <col min="3356" max="3356" width="44.85546875" style="22" customWidth="1"/>
    <col min="3357" max="3584" width="11.42578125" style="22"/>
    <col min="3585" max="3585" width="30.5703125" style="22" customWidth="1"/>
    <col min="3586" max="3586" width="16.28515625" style="22" customWidth="1"/>
    <col min="3587" max="3587" width="15.85546875" style="22" customWidth="1"/>
    <col min="3588" max="3588" width="26.7109375" style="22" customWidth="1"/>
    <col min="3589" max="3589" width="11.85546875" style="22" customWidth="1"/>
    <col min="3590" max="3590" width="12.7109375" style="22" customWidth="1"/>
    <col min="3591" max="3591" width="24.140625" style="22" customWidth="1"/>
    <col min="3592" max="3592" width="25" style="22" customWidth="1"/>
    <col min="3593" max="3593" width="39.85546875" style="22" customWidth="1"/>
    <col min="3594" max="3594" width="12.7109375" style="22" customWidth="1"/>
    <col min="3595" max="3595" width="17.7109375" style="22" customWidth="1"/>
    <col min="3596" max="3596" width="25.85546875" style="22" customWidth="1"/>
    <col min="3597" max="3597" width="40.5703125" style="22" customWidth="1"/>
    <col min="3598" max="3598" width="33.7109375" style="22" customWidth="1"/>
    <col min="3599" max="3599" width="49.42578125" style="22" customWidth="1"/>
    <col min="3600" max="3602" width="23.85546875" style="22" customWidth="1"/>
    <col min="3603" max="3603" width="46.85546875" style="22" customWidth="1"/>
    <col min="3604" max="3605" width="23.85546875" style="22" customWidth="1"/>
    <col min="3606" max="3606" width="34.7109375" style="22" customWidth="1"/>
    <col min="3607" max="3608" width="37.5703125" style="22" customWidth="1"/>
    <col min="3609" max="3609" width="41.85546875" style="22" customWidth="1"/>
    <col min="3610" max="3610" width="37.5703125" style="22" customWidth="1"/>
    <col min="3611" max="3611" width="151.5703125" style="22" customWidth="1"/>
    <col min="3612" max="3612" width="44.85546875" style="22" customWidth="1"/>
    <col min="3613" max="3840" width="11.42578125" style="22"/>
    <col min="3841" max="3841" width="30.5703125" style="22" customWidth="1"/>
    <col min="3842" max="3842" width="16.28515625" style="22" customWidth="1"/>
    <col min="3843" max="3843" width="15.85546875" style="22" customWidth="1"/>
    <col min="3844" max="3844" width="26.7109375" style="22" customWidth="1"/>
    <col min="3845" max="3845" width="11.85546875" style="22" customWidth="1"/>
    <col min="3846" max="3846" width="12.7109375" style="22" customWidth="1"/>
    <col min="3847" max="3847" width="24.140625" style="22" customWidth="1"/>
    <col min="3848" max="3848" width="25" style="22" customWidth="1"/>
    <col min="3849" max="3849" width="39.85546875" style="22" customWidth="1"/>
    <col min="3850" max="3850" width="12.7109375" style="22" customWidth="1"/>
    <col min="3851" max="3851" width="17.7109375" style="22" customWidth="1"/>
    <col min="3852" max="3852" width="25.85546875" style="22" customWidth="1"/>
    <col min="3853" max="3853" width="40.5703125" style="22" customWidth="1"/>
    <col min="3854" max="3854" width="33.7109375" style="22" customWidth="1"/>
    <col min="3855" max="3855" width="49.42578125" style="22" customWidth="1"/>
    <col min="3856" max="3858" width="23.85546875" style="22" customWidth="1"/>
    <col min="3859" max="3859" width="46.85546875" style="22" customWidth="1"/>
    <col min="3860" max="3861" width="23.85546875" style="22" customWidth="1"/>
    <col min="3862" max="3862" width="34.7109375" style="22" customWidth="1"/>
    <col min="3863" max="3864" width="37.5703125" style="22" customWidth="1"/>
    <col min="3865" max="3865" width="41.85546875" style="22" customWidth="1"/>
    <col min="3866" max="3866" width="37.5703125" style="22" customWidth="1"/>
    <col min="3867" max="3867" width="151.5703125" style="22" customWidth="1"/>
    <col min="3868" max="3868" width="44.85546875" style="22" customWidth="1"/>
    <col min="3869" max="4096" width="11.42578125" style="22"/>
    <col min="4097" max="4097" width="30.5703125" style="22" customWidth="1"/>
    <col min="4098" max="4098" width="16.28515625" style="22" customWidth="1"/>
    <col min="4099" max="4099" width="15.85546875" style="22" customWidth="1"/>
    <col min="4100" max="4100" width="26.7109375" style="22" customWidth="1"/>
    <col min="4101" max="4101" width="11.85546875" style="22" customWidth="1"/>
    <col min="4102" max="4102" width="12.7109375" style="22" customWidth="1"/>
    <col min="4103" max="4103" width="24.140625" style="22" customWidth="1"/>
    <col min="4104" max="4104" width="25" style="22" customWidth="1"/>
    <col min="4105" max="4105" width="39.85546875" style="22" customWidth="1"/>
    <col min="4106" max="4106" width="12.7109375" style="22" customWidth="1"/>
    <col min="4107" max="4107" width="17.7109375" style="22" customWidth="1"/>
    <col min="4108" max="4108" width="25.85546875" style="22" customWidth="1"/>
    <col min="4109" max="4109" width="40.5703125" style="22" customWidth="1"/>
    <col min="4110" max="4110" width="33.7109375" style="22" customWidth="1"/>
    <col min="4111" max="4111" width="49.42578125" style="22" customWidth="1"/>
    <col min="4112" max="4114" width="23.85546875" style="22" customWidth="1"/>
    <col min="4115" max="4115" width="46.85546875" style="22" customWidth="1"/>
    <col min="4116" max="4117" width="23.85546875" style="22" customWidth="1"/>
    <col min="4118" max="4118" width="34.7109375" style="22" customWidth="1"/>
    <col min="4119" max="4120" width="37.5703125" style="22" customWidth="1"/>
    <col min="4121" max="4121" width="41.85546875" style="22" customWidth="1"/>
    <col min="4122" max="4122" width="37.5703125" style="22" customWidth="1"/>
    <col min="4123" max="4123" width="151.5703125" style="22" customWidth="1"/>
    <col min="4124" max="4124" width="44.85546875" style="22" customWidth="1"/>
    <col min="4125" max="4352" width="11.42578125" style="22"/>
    <col min="4353" max="4353" width="30.5703125" style="22" customWidth="1"/>
    <col min="4354" max="4354" width="16.28515625" style="22" customWidth="1"/>
    <col min="4355" max="4355" width="15.85546875" style="22" customWidth="1"/>
    <col min="4356" max="4356" width="26.7109375" style="22" customWidth="1"/>
    <col min="4357" max="4357" width="11.85546875" style="22" customWidth="1"/>
    <col min="4358" max="4358" width="12.7109375" style="22" customWidth="1"/>
    <col min="4359" max="4359" width="24.140625" style="22" customWidth="1"/>
    <col min="4360" max="4360" width="25" style="22" customWidth="1"/>
    <col min="4361" max="4361" width="39.85546875" style="22" customWidth="1"/>
    <col min="4362" max="4362" width="12.7109375" style="22" customWidth="1"/>
    <col min="4363" max="4363" width="17.7109375" style="22" customWidth="1"/>
    <col min="4364" max="4364" width="25.85546875" style="22" customWidth="1"/>
    <col min="4365" max="4365" width="40.5703125" style="22" customWidth="1"/>
    <col min="4366" max="4366" width="33.7109375" style="22" customWidth="1"/>
    <col min="4367" max="4367" width="49.42578125" style="22" customWidth="1"/>
    <col min="4368" max="4370" width="23.85546875" style="22" customWidth="1"/>
    <col min="4371" max="4371" width="46.85546875" style="22" customWidth="1"/>
    <col min="4372" max="4373" width="23.85546875" style="22" customWidth="1"/>
    <col min="4374" max="4374" width="34.7109375" style="22" customWidth="1"/>
    <col min="4375" max="4376" width="37.5703125" style="22" customWidth="1"/>
    <col min="4377" max="4377" width="41.85546875" style="22" customWidth="1"/>
    <col min="4378" max="4378" width="37.5703125" style="22" customWidth="1"/>
    <col min="4379" max="4379" width="151.5703125" style="22" customWidth="1"/>
    <col min="4380" max="4380" width="44.85546875" style="22" customWidth="1"/>
    <col min="4381" max="4608" width="11.42578125" style="22"/>
    <col min="4609" max="4609" width="30.5703125" style="22" customWidth="1"/>
    <col min="4610" max="4610" width="16.28515625" style="22" customWidth="1"/>
    <col min="4611" max="4611" width="15.85546875" style="22" customWidth="1"/>
    <col min="4612" max="4612" width="26.7109375" style="22" customWidth="1"/>
    <col min="4613" max="4613" width="11.85546875" style="22" customWidth="1"/>
    <col min="4614" max="4614" width="12.7109375" style="22" customWidth="1"/>
    <col min="4615" max="4615" width="24.140625" style="22" customWidth="1"/>
    <col min="4616" max="4616" width="25" style="22" customWidth="1"/>
    <col min="4617" max="4617" width="39.85546875" style="22" customWidth="1"/>
    <col min="4618" max="4618" width="12.7109375" style="22" customWidth="1"/>
    <col min="4619" max="4619" width="17.7109375" style="22" customWidth="1"/>
    <col min="4620" max="4620" width="25.85546875" style="22" customWidth="1"/>
    <col min="4621" max="4621" width="40.5703125" style="22" customWidth="1"/>
    <col min="4622" max="4622" width="33.7109375" style="22" customWidth="1"/>
    <col min="4623" max="4623" width="49.42578125" style="22" customWidth="1"/>
    <col min="4624" max="4626" width="23.85546875" style="22" customWidth="1"/>
    <col min="4627" max="4627" width="46.85546875" style="22" customWidth="1"/>
    <col min="4628" max="4629" width="23.85546875" style="22" customWidth="1"/>
    <col min="4630" max="4630" width="34.7109375" style="22" customWidth="1"/>
    <col min="4631" max="4632" width="37.5703125" style="22" customWidth="1"/>
    <col min="4633" max="4633" width="41.85546875" style="22" customWidth="1"/>
    <col min="4634" max="4634" width="37.5703125" style="22" customWidth="1"/>
    <col min="4635" max="4635" width="151.5703125" style="22" customWidth="1"/>
    <col min="4636" max="4636" width="44.85546875" style="22" customWidth="1"/>
    <col min="4637" max="4864" width="11.42578125" style="22"/>
    <col min="4865" max="4865" width="30.5703125" style="22" customWidth="1"/>
    <col min="4866" max="4866" width="16.28515625" style="22" customWidth="1"/>
    <col min="4867" max="4867" width="15.85546875" style="22" customWidth="1"/>
    <col min="4868" max="4868" width="26.7109375" style="22" customWidth="1"/>
    <col min="4869" max="4869" width="11.85546875" style="22" customWidth="1"/>
    <col min="4870" max="4870" width="12.7109375" style="22" customWidth="1"/>
    <col min="4871" max="4871" width="24.140625" style="22" customWidth="1"/>
    <col min="4872" max="4872" width="25" style="22" customWidth="1"/>
    <col min="4873" max="4873" width="39.85546875" style="22" customWidth="1"/>
    <col min="4874" max="4874" width="12.7109375" style="22" customWidth="1"/>
    <col min="4875" max="4875" width="17.7109375" style="22" customWidth="1"/>
    <col min="4876" max="4876" width="25.85546875" style="22" customWidth="1"/>
    <col min="4877" max="4877" width="40.5703125" style="22" customWidth="1"/>
    <col min="4878" max="4878" width="33.7109375" style="22" customWidth="1"/>
    <col min="4879" max="4879" width="49.42578125" style="22" customWidth="1"/>
    <col min="4880" max="4882" width="23.85546875" style="22" customWidth="1"/>
    <col min="4883" max="4883" width="46.85546875" style="22" customWidth="1"/>
    <col min="4884" max="4885" width="23.85546875" style="22" customWidth="1"/>
    <col min="4886" max="4886" width="34.7109375" style="22" customWidth="1"/>
    <col min="4887" max="4888" width="37.5703125" style="22" customWidth="1"/>
    <col min="4889" max="4889" width="41.85546875" style="22" customWidth="1"/>
    <col min="4890" max="4890" width="37.5703125" style="22" customWidth="1"/>
    <col min="4891" max="4891" width="151.5703125" style="22" customWidth="1"/>
    <col min="4892" max="4892" width="44.85546875" style="22" customWidth="1"/>
    <col min="4893" max="5120" width="11.42578125" style="22"/>
    <col min="5121" max="5121" width="30.5703125" style="22" customWidth="1"/>
    <col min="5122" max="5122" width="16.28515625" style="22" customWidth="1"/>
    <col min="5123" max="5123" width="15.85546875" style="22" customWidth="1"/>
    <col min="5124" max="5124" width="26.7109375" style="22" customWidth="1"/>
    <col min="5125" max="5125" width="11.85546875" style="22" customWidth="1"/>
    <col min="5126" max="5126" width="12.7109375" style="22" customWidth="1"/>
    <col min="5127" max="5127" width="24.140625" style="22" customWidth="1"/>
    <col min="5128" max="5128" width="25" style="22" customWidth="1"/>
    <col min="5129" max="5129" width="39.85546875" style="22" customWidth="1"/>
    <col min="5130" max="5130" width="12.7109375" style="22" customWidth="1"/>
    <col min="5131" max="5131" width="17.7109375" style="22" customWidth="1"/>
    <col min="5132" max="5132" width="25.85546875" style="22" customWidth="1"/>
    <col min="5133" max="5133" width="40.5703125" style="22" customWidth="1"/>
    <col min="5134" max="5134" width="33.7109375" style="22" customWidth="1"/>
    <col min="5135" max="5135" width="49.42578125" style="22" customWidth="1"/>
    <col min="5136" max="5138" width="23.85546875" style="22" customWidth="1"/>
    <col min="5139" max="5139" width="46.85546875" style="22" customWidth="1"/>
    <col min="5140" max="5141" width="23.85546875" style="22" customWidth="1"/>
    <col min="5142" max="5142" width="34.7109375" style="22" customWidth="1"/>
    <col min="5143" max="5144" width="37.5703125" style="22" customWidth="1"/>
    <col min="5145" max="5145" width="41.85546875" style="22" customWidth="1"/>
    <col min="5146" max="5146" width="37.5703125" style="22" customWidth="1"/>
    <col min="5147" max="5147" width="151.5703125" style="22" customWidth="1"/>
    <col min="5148" max="5148" width="44.85546875" style="22" customWidth="1"/>
    <col min="5149" max="5376" width="11.42578125" style="22"/>
    <col min="5377" max="5377" width="30.5703125" style="22" customWidth="1"/>
    <col min="5378" max="5378" width="16.28515625" style="22" customWidth="1"/>
    <col min="5379" max="5379" width="15.85546875" style="22" customWidth="1"/>
    <col min="5380" max="5380" width="26.7109375" style="22" customWidth="1"/>
    <col min="5381" max="5381" width="11.85546875" style="22" customWidth="1"/>
    <col min="5382" max="5382" width="12.7109375" style="22" customWidth="1"/>
    <col min="5383" max="5383" width="24.140625" style="22" customWidth="1"/>
    <col min="5384" max="5384" width="25" style="22" customWidth="1"/>
    <col min="5385" max="5385" width="39.85546875" style="22" customWidth="1"/>
    <col min="5386" max="5386" width="12.7109375" style="22" customWidth="1"/>
    <col min="5387" max="5387" width="17.7109375" style="22" customWidth="1"/>
    <col min="5388" max="5388" width="25.85546875" style="22" customWidth="1"/>
    <col min="5389" max="5389" width="40.5703125" style="22" customWidth="1"/>
    <col min="5390" max="5390" width="33.7109375" style="22" customWidth="1"/>
    <col min="5391" max="5391" width="49.42578125" style="22" customWidth="1"/>
    <col min="5392" max="5394" width="23.85546875" style="22" customWidth="1"/>
    <col min="5395" max="5395" width="46.85546875" style="22" customWidth="1"/>
    <col min="5396" max="5397" width="23.85546875" style="22" customWidth="1"/>
    <col min="5398" max="5398" width="34.7109375" style="22" customWidth="1"/>
    <col min="5399" max="5400" width="37.5703125" style="22" customWidth="1"/>
    <col min="5401" max="5401" width="41.85546875" style="22" customWidth="1"/>
    <col min="5402" max="5402" width="37.5703125" style="22" customWidth="1"/>
    <col min="5403" max="5403" width="151.5703125" style="22" customWidth="1"/>
    <col min="5404" max="5404" width="44.85546875" style="22" customWidth="1"/>
    <col min="5405" max="5632" width="11.42578125" style="22"/>
    <col min="5633" max="5633" width="30.5703125" style="22" customWidth="1"/>
    <col min="5634" max="5634" width="16.28515625" style="22" customWidth="1"/>
    <col min="5635" max="5635" width="15.85546875" style="22" customWidth="1"/>
    <col min="5636" max="5636" width="26.7109375" style="22" customWidth="1"/>
    <col min="5637" max="5637" width="11.85546875" style="22" customWidth="1"/>
    <col min="5638" max="5638" width="12.7109375" style="22" customWidth="1"/>
    <col min="5639" max="5639" width="24.140625" style="22" customWidth="1"/>
    <col min="5640" max="5640" width="25" style="22" customWidth="1"/>
    <col min="5641" max="5641" width="39.85546875" style="22" customWidth="1"/>
    <col min="5642" max="5642" width="12.7109375" style="22" customWidth="1"/>
    <col min="5643" max="5643" width="17.7109375" style="22" customWidth="1"/>
    <col min="5644" max="5644" width="25.85546875" style="22" customWidth="1"/>
    <col min="5645" max="5645" width="40.5703125" style="22" customWidth="1"/>
    <col min="5646" max="5646" width="33.7109375" style="22" customWidth="1"/>
    <col min="5647" max="5647" width="49.42578125" style="22" customWidth="1"/>
    <col min="5648" max="5650" width="23.85546875" style="22" customWidth="1"/>
    <col min="5651" max="5651" width="46.85546875" style="22" customWidth="1"/>
    <col min="5652" max="5653" width="23.85546875" style="22" customWidth="1"/>
    <col min="5654" max="5654" width="34.7109375" style="22" customWidth="1"/>
    <col min="5655" max="5656" width="37.5703125" style="22" customWidth="1"/>
    <col min="5657" max="5657" width="41.85546875" style="22" customWidth="1"/>
    <col min="5658" max="5658" width="37.5703125" style="22" customWidth="1"/>
    <col min="5659" max="5659" width="151.5703125" style="22" customWidth="1"/>
    <col min="5660" max="5660" width="44.85546875" style="22" customWidth="1"/>
    <col min="5661" max="5888" width="11.42578125" style="22"/>
    <col min="5889" max="5889" width="30.5703125" style="22" customWidth="1"/>
    <col min="5890" max="5890" width="16.28515625" style="22" customWidth="1"/>
    <col min="5891" max="5891" width="15.85546875" style="22" customWidth="1"/>
    <col min="5892" max="5892" width="26.7109375" style="22" customWidth="1"/>
    <col min="5893" max="5893" width="11.85546875" style="22" customWidth="1"/>
    <col min="5894" max="5894" width="12.7109375" style="22" customWidth="1"/>
    <col min="5895" max="5895" width="24.140625" style="22" customWidth="1"/>
    <col min="5896" max="5896" width="25" style="22" customWidth="1"/>
    <col min="5897" max="5897" width="39.85546875" style="22" customWidth="1"/>
    <col min="5898" max="5898" width="12.7109375" style="22" customWidth="1"/>
    <col min="5899" max="5899" width="17.7109375" style="22" customWidth="1"/>
    <col min="5900" max="5900" width="25.85546875" style="22" customWidth="1"/>
    <col min="5901" max="5901" width="40.5703125" style="22" customWidth="1"/>
    <col min="5902" max="5902" width="33.7109375" style="22" customWidth="1"/>
    <col min="5903" max="5903" width="49.42578125" style="22" customWidth="1"/>
    <col min="5904" max="5906" width="23.85546875" style="22" customWidth="1"/>
    <col min="5907" max="5907" width="46.85546875" style="22" customWidth="1"/>
    <col min="5908" max="5909" width="23.85546875" style="22" customWidth="1"/>
    <col min="5910" max="5910" width="34.7109375" style="22" customWidth="1"/>
    <col min="5911" max="5912" width="37.5703125" style="22" customWidth="1"/>
    <col min="5913" max="5913" width="41.85546875" style="22" customWidth="1"/>
    <col min="5914" max="5914" width="37.5703125" style="22" customWidth="1"/>
    <col min="5915" max="5915" width="151.5703125" style="22" customWidth="1"/>
    <col min="5916" max="5916" width="44.85546875" style="22" customWidth="1"/>
    <col min="5917" max="6144" width="11.42578125" style="22"/>
    <col min="6145" max="6145" width="30.5703125" style="22" customWidth="1"/>
    <col min="6146" max="6146" width="16.28515625" style="22" customWidth="1"/>
    <col min="6147" max="6147" width="15.85546875" style="22" customWidth="1"/>
    <col min="6148" max="6148" width="26.7109375" style="22" customWidth="1"/>
    <col min="6149" max="6149" width="11.85546875" style="22" customWidth="1"/>
    <col min="6150" max="6150" width="12.7109375" style="22" customWidth="1"/>
    <col min="6151" max="6151" width="24.140625" style="22" customWidth="1"/>
    <col min="6152" max="6152" width="25" style="22" customWidth="1"/>
    <col min="6153" max="6153" width="39.85546875" style="22" customWidth="1"/>
    <col min="6154" max="6154" width="12.7109375" style="22" customWidth="1"/>
    <col min="6155" max="6155" width="17.7109375" style="22" customWidth="1"/>
    <col min="6156" max="6156" width="25.85546875" style="22" customWidth="1"/>
    <col min="6157" max="6157" width="40.5703125" style="22" customWidth="1"/>
    <col min="6158" max="6158" width="33.7109375" style="22" customWidth="1"/>
    <col min="6159" max="6159" width="49.42578125" style="22" customWidth="1"/>
    <col min="6160" max="6162" width="23.85546875" style="22" customWidth="1"/>
    <col min="6163" max="6163" width="46.85546875" style="22" customWidth="1"/>
    <col min="6164" max="6165" width="23.85546875" style="22" customWidth="1"/>
    <col min="6166" max="6166" width="34.7109375" style="22" customWidth="1"/>
    <col min="6167" max="6168" width="37.5703125" style="22" customWidth="1"/>
    <col min="6169" max="6169" width="41.85546875" style="22" customWidth="1"/>
    <col min="6170" max="6170" width="37.5703125" style="22" customWidth="1"/>
    <col min="6171" max="6171" width="151.5703125" style="22" customWidth="1"/>
    <col min="6172" max="6172" width="44.85546875" style="22" customWidth="1"/>
    <col min="6173" max="6400" width="11.42578125" style="22"/>
    <col min="6401" max="6401" width="30.5703125" style="22" customWidth="1"/>
    <col min="6402" max="6402" width="16.28515625" style="22" customWidth="1"/>
    <col min="6403" max="6403" width="15.85546875" style="22" customWidth="1"/>
    <col min="6404" max="6404" width="26.7109375" style="22" customWidth="1"/>
    <col min="6405" max="6405" width="11.85546875" style="22" customWidth="1"/>
    <col min="6406" max="6406" width="12.7109375" style="22" customWidth="1"/>
    <col min="6407" max="6407" width="24.140625" style="22" customWidth="1"/>
    <col min="6408" max="6408" width="25" style="22" customWidth="1"/>
    <col min="6409" max="6409" width="39.85546875" style="22" customWidth="1"/>
    <col min="6410" max="6410" width="12.7109375" style="22" customWidth="1"/>
    <col min="6411" max="6411" width="17.7109375" style="22" customWidth="1"/>
    <col min="6412" max="6412" width="25.85546875" style="22" customWidth="1"/>
    <col min="6413" max="6413" width="40.5703125" style="22" customWidth="1"/>
    <col min="6414" max="6414" width="33.7109375" style="22" customWidth="1"/>
    <col min="6415" max="6415" width="49.42578125" style="22" customWidth="1"/>
    <col min="6416" max="6418" width="23.85546875" style="22" customWidth="1"/>
    <col min="6419" max="6419" width="46.85546875" style="22" customWidth="1"/>
    <col min="6420" max="6421" width="23.85546875" style="22" customWidth="1"/>
    <col min="6422" max="6422" width="34.7109375" style="22" customWidth="1"/>
    <col min="6423" max="6424" width="37.5703125" style="22" customWidth="1"/>
    <col min="6425" max="6425" width="41.85546875" style="22" customWidth="1"/>
    <col min="6426" max="6426" width="37.5703125" style="22" customWidth="1"/>
    <col min="6427" max="6427" width="151.5703125" style="22" customWidth="1"/>
    <col min="6428" max="6428" width="44.85546875" style="22" customWidth="1"/>
    <col min="6429" max="6656" width="11.42578125" style="22"/>
    <col min="6657" max="6657" width="30.5703125" style="22" customWidth="1"/>
    <col min="6658" max="6658" width="16.28515625" style="22" customWidth="1"/>
    <col min="6659" max="6659" width="15.85546875" style="22" customWidth="1"/>
    <col min="6660" max="6660" width="26.7109375" style="22" customWidth="1"/>
    <col min="6661" max="6661" width="11.85546875" style="22" customWidth="1"/>
    <col min="6662" max="6662" width="12.7109375" style="22" customWidth="1"/>
    <col min="6663" max="6663" width="24.140625" style="22" customWidth="1"/>
    <col min="6664" max="6664" width="25" style="22" customWidth="1"/>
    <col min="6665" max="6665" width="39.85546875" style="22" customWidth="1"/>
    <col min="6666" max="6666" width="12.7109375" style="22" customWidth="1"/>
    <col min="6667" max="6667" width="17.7109375" style="22" customWidth="1"/>
    <col min="6668" max="6668" width="25.85546875" style="22" customWidth="1"/>
    <col min="6669" max="6669" width="40.5703125" style="22" customWidth="1"/>
    <col min="6670" max="6670" width="33.7109375" style="22" customWidth="1"/>
    <col min="6671" max="6671" width="49.42578125" style="22" customWidth="1"/>
    <col min="6672" max="6674" width="23.85546875" style="22" customWidth="1"/>
    <col min="6675" max="6675" width="46.85546875" style="22" customWidth="1"/>
    <col min="6676" max="6677" width="23.85546875" style="22" customWidth="1"/>
    <col min="6678" max="6678" width="34.7109375" style="22" customWidth="1"/>
    <col min="6679" max="6680" width="37.5703125" style="22" customWidth="1"/>
    <col min="6681" max="6681" width="41.85546875" style="22" customWidth="1"/>
    <col min="6682" max="6682" width="37.5703125" style="22" customWidth="1"/>
    <col min="6683" max="6683" width="151.5703125" style="22" customWidth="1"/>
    <col min="6684" max="6684" width="44.85546875" style="22" customWidth="1"/>
    <col min="6685" max="6912" width="11.42578125" style="22"/>
    <col min="6913" max="6913" width="30.5703125" style="22" customWidth="1"/>
    <col min="6914" max="6914" width="16.28515625" style="22" customWidth="1"/>
    <col min="6915" max="6915" width="15.85546875" style="22" customWidth="1"/>
    <col min="6916" max="6916" width="26.7109375" style="22" customWidth="1"/>
    <col min="6917" max="6917" width="11.85546875" style="22" customWidth="1"/>
    <col min="6918" max="6918" width="12.7109375" style="22" customWidth="1"/>
    <col min="6919" max="6919" width="24.140625" style="22" customWidth="1"/>
    <col min="6920" max="6920" width="25" style="22" customWidth="1"/>
    <col min="6921" max="6921" width="39.85546875" style="22" customWidth="1"/>
    <col min="6922" max="6922" width="12.7109375" style="22" customWidth="1"/>
    <col min="6923" max="6923" width="17.7109375" style="22" customWidth="1"/>
    <col min="6924" max="6924" width="25.85546875" style="22" customWidth="1"/>
    <col min="6925" max="6925" width="40.5703125" style="22" customWidth="1"/>
    <col min="6926" max="6926" width="33.7109375" style="22" customWidth="1"/>
    <col min="6927" max="6927" width="49.42578125" style="22" customWidth="1"/>
    <col min="6928" max="6930" width="23.85546875" style="22" customWidth="1"/>
    <col min="6931" max="6931" width="46.85546875" style="22" customWidth="1"/>
    <col min="6932" max="6933" width="23.85546875" style="22" customWidth="1"/>
    <col min="6934" max="6934" width="34.7109375" style="22" customWidth="1"/>
    <col min="6935" max="6936" width="37.5703125" style="22" customWidth="1"/>
    <col min="6937" max="6937" width="41.85546875" style="22" customWidth="1"/>
    <col min="6938" max="6938" width="37.5703125" style="22" customWidth="1"/>
    <col min="6939" max="6939" width="151.5703125" style="22" customWidth="1"/>
    <col min="6940" max="6940" width="44.85546875" style="22" customWidth="1"/>
    <col min="6941" max="7168" width="11.42578125" style="22"/>
    <col min="7169" max="7169" width="30.5703125" style="22" customWidth="1"/>
    <col min="7170" max="7170" width="16.28515625" style="22" customWidth="1"/>
    <col min="7171" max="7171" width="15.85546875" style="22" customWidth="1"/>
    <col min="7172" max="7172" width="26.7109375" style="22" customWidth="1"/>
    <col min="7173" max="7173" width="11.85546875" style="22" customWidth="1"/>
    <col min="7174" max="7174" width="12.7109375" style="22" customWidth="1"/>
    <col min="7175" max="7175" width="24.140625" style="22" customWidth="1"/>
    <col min="7176" max="7176" width="25" style="22" customWidth="1"/>
    <col min="7177" max="7177" width="39.85546875" style="22" customWidth="1"/>
    <col min="7178" max="7178" width="12.7109375" style="22" customWidth="1"/>
    <col min="7179" max="7179" width="17.7109375" style="22" customWidth="1"/>
    <col min="7180" max="7180" width="25.85546875" style="22" customWidth="1"/>
    <col min="7181" max="7181" width="40.5703125" style="22" customWidth="1"/>
    <col min="7182" max="7182" width="33.7109375" style="22" customWidth="1"/>
    <col min="7183" max="7183" width="49.42578125" style="22" customWidth="1"/>
    <col min="7184" max="7186" width="23.85546875" style="22" customWidth="1"/>
    <col min="7187" max="7187" width="46.85546875" style="22" customWidth="1"/>
    <col min="7188" max="7189" width="23.85546875" style="22" customWidth="1"/>
    <col min="7190" max="7190" width="34.7109375" style="22" customWidth="1"/>
    <col min="7191" max="7192" width="37.5703125" style="22" customWidth="1"/>
    <col min="7193" max="7193" width="41.85546875" style="22" customWidth="1"/>
    <col min="7194" max="7194" width="37.5703125" style="22" customWidth="1"/>
    <col min="7195" max="7195" width="151.5703125" style="22" customWidth="1"/>
    <col min="7196" max="7196" width="44.85546875" style="22" customWidth="1"/>
    <col min="7197" max="7424" width="11.42578125" style="22"/>
    <col min="7425" max="7425" width="30.5703125" style="22" customWidth="1"/>
    <col min="7426" max="7426" width="16.28515625" style="22" customWidth="1"/>
    <col min="7427" max="7427" width="15.85546875" style="22" customWidth="1"/>
    <col min="7428" max="7428" width="26.7109375" style="22" customWidth="1"/>
    <col min="7429" max="7429" width="11.85546875" style="22" customWidth="1"/>
    <col min="7430" max="7430" width="12.7109375" style="22" customWidth="1"/>
    <col min="7431" max="7431" width="24.140625" style="22" customWidth="1"/>
    <col min="7432" max="7432" width="25" style="22" customWidth="1"/>
    <col min="7433" max="7433" width="39.85546875" style="22" customWidth="1"/>
    <col min="7434" max="7434" width="12.7109375" style="22" customWidth="1"/>
    <col min="7435" max="7435" width="17.7109375" style="22" customWidth="1"/>
    <col min="7436" max="7436" width="25.85546875" style="22" customWidth="1"/>
    <col min="7437" max="7437" width="40.5703125" style="22" customWidth="1"/>
    <col min="7438" max="7438" width="33.7109375" style="22" customWidth="1"/>
    <col min="7439" max="7439" width="49.42578125" style="22" customWidth="1"/>
    <col min="7440" max="7442" width="23.85546875" style="22" customWidth="1"/>
    <col min="7443" max="7443" width="46.85546875" style="22" customWidth="1"/>
    <col min="7444" max="7445" width="23.85546875" style="22" customWidth="1"/>
    <col min="7446" max="7446" width="34.7109375" style="22" customWidth="1"/>
    <col min="7447" max="7448" width="37.5703125" style="22" customWidth="1"/>
    <col min="7449" max="7449" width="41.85546875" style="22" customWidth="1"/>
    <col min="7450" max="7450" width="37.5703125" style="22" customWidth="1"/>
    <col min="7451" max="7451" width="151.5703125" style="22" customWidth="1"/>
    <col min="7452" max="7452" width="44.85546875" style="22" customWidth="1"/>
    <col min="7453" max="7680" width="11.42578125" style="22"/>
    <col min="7681" max="7681" width="30.5703125" style="22" customWidth="1"/>
    <col min="7682" max="7682" width="16.28515625" style="22" customWidth="1"/>
    <col min="7683" max="7683" width="15.85546875" style="22" customWidth="1"/>
    <col min="7684" max="7684" width="26.7109375" style="22" customWidth="1"/>
    <col min="7685" max="7685" width="11.85546875" style="22" customWidth="1"/>
    <col min="7686" max="7686" width="12.7109375" style="22" customWidth="1"/>
    <col min="7687" max="7687" width="24.140625" style="22" customWidth="1"/>
    <col min="7688" max="7688" width="25" style="22" customWidth="1"/>
    <col min="7689" max="7689" width="39.85546875" style="22" customWidth="1"/>
    <col min="7690" max="7690" width="12.7109375" style="22" customWidth="1"/>
    <col min="7691" max="7691" width="17.7109375" style="22" customWidth="1"/>
    <col min="7692" max="7692" width="25.85546875" style="22" customWidth="1"/>
    <col min="7693" max="7693" width="40.5703125" style="22" customWidth="1"/>
    <col min="7694" max="7694" width="33.7109375" style="22" customWidth="1"/>
    <col min="7695" max="7695" width="49.42578125" style="22" customWidth="1"/>
    <col min="7696" max="7698" width="23.85546875" style="22" customWidth="1"/>
    <col min="7699" max="7699" width="46.85546875" style="22" customWidth="1"/>
    <col min="7700" max="7701" width="23.85546875" style="22" customWidth="1"/>
    <col min="7702" max="7702" width="34.7109375" style="22" customWidth="1"/>
    <col min="7703" max="7704" width="37.5703125" style="22" customWidth="1"/>
    <col min="7705" max="7705" width="41.85546875" style="22" customWidth="1"/>
    <col min="7706" max="7706" width="37.5703125" style="22" customWidth="1"/>
    <col min="7707" max="7707" width="151.5703125" style="22" customWidth="1"/>
    <col min="7708" max="7708" width="44.85546875" style="22" customWidth="1"/>
    <col min="7709" max="7936" width="11.42578125" style="22"/>
    <col min="7937" max="7937" width="30.5703125" style="22" customWidth="1"/>
    <col min="7938" max="7938" width="16.28515625" style="22" customWidth="1"/>
    <col min="7939" max="7939" width="15.85546875" style="22" customWidth="1"/>
    <col min="7940" max="7940" width="26.7109375" style="22" customWidth="1"/>
    <col min="7941" max="7941" width="11.85546875" style="22" customWidth="1"/>
    <col min="7942" max="7942" width="12.7109375" style="22" customWidth="1"/>
    <col min="7943" max="7943" width="24.140625" style="22" customWidth="1"/>
    <col min="7944" max="7944" width="25" style="22" customWidth="1"/>
    <col min="7945" max="7945" width="39.85546875" style="22" customWidth="1"/>
    <col min="7946" max="7946" width="12.7109375" style="22" customWidth="1"/>
    <col min="7947" max="7947" width="17.7109375" style="22" customWidth="1"/>
    <col min="7948" max="7948" width="25.85546875" style="22" customWidth="1"/>
    <col min="7949" max="7949" width="40.5703125" style="22" customWidth="1"/>
    <col min="7950" max="7950" width="33.7109375" style="22" customWidth="1"/>
    <col min="7951" max="7951" width="49.42578125" style="22" customWidth="1"/>
    <col min="7952" max="7954" width="23.85546875" style="22" customWidth="1"/>
    <col min="7955" max="7955" width="46.85546875" style="22" customWidth="1"/>
    <col min="7956" max="7957" width="23.85546875" style="22" customWidth="1"/>
    <col min="7958" max="7958" width="34.7109375" style="22" customWidth="1"/>
    <col min="7959" max="7960" width="37.5703125" style="22" customWidth="1"/>
    <col min="7961" max="7961" width="41.85546875" style="22" customWidth="1"/>
    <col min="7962" max="7962" width="37.5703125" style="22" customWidth="1"/>
    <col min="7963" max="7963" width="151.5703125" style="22" customWidth="1"/>
    <col min="7964" max="7964" width="44.85546875" style="22" customWidth="1"/>
    <col min="7965" max="8192" width="11.42578125" style="22"/>
    <col min="8193" max="8193" width="30.5703125" style="22" customWidth="1"/>
    <col min="8194" max="8194" width="16.28515625" style="22" customWidth="1"/>
    <col min="8195" max="8195" width="15.85546875" style="22" customWidth="1"/>
    <col min="8196" max="8196" width="26.7109375" style="22" customWidth="1"/>
    <col min="8197" max="8197" width="11.85546875" style="22" customWidth="1"/>
    <col min="8198" max="8198" width="12.7109375" style="22" customWidth="1"/>
    <col min="8199" max="8199" width="24.140625" style="22" customWidth="1"/>
    <col min="8200" max="8200" width="25" style="22" customWidth="1"/>
    <col min="8201" max="8201" width="39.85546875" style="22" customWidth="1"/>
    <col min="8202" max="8202" width="12.7109375" style="22" customWidth="1"/>
    <col min="8203" max="8203" width="17.7109375" style="22" customWidth="1"/>
    <col min="8204" max="8204" width="25.85546875" style="22" customWidth="1"/>
    <col min="8205" max="8205" width="40.5703125" style="22" customWidth="1"/>
    <col min="8206" max="8206" width="33.7109375" style="22" customWidth="1"/>
    <col min="8207" max="8207" width="49.42578125" style="22" customWidth="1"/>
    <col min="8208" max="8210" width="23.85546875" style="22" customWidth="1"/>
    <col min="8211" max="8211" width="46.85546875" style="22" customWidth="1"/>
    <col min="8212" max="8213" width="23.85546875" style="22" customWidth="1"/>
    <col min="8214" max="8214" width="34.7109375" style="22" customWidth="1"/>
    <col min="8215" max="8216" width="37.5703125" style="22" customWidth="1"/>
    <col min="8217" max="8217" width="41.85546875" style="22" customWidth="1"/>
    <col min="8218" max="8218" width="37.5703125" style="22" customWidth="1"/>
    <col min="8219" max="8219" width="151.5703125" style="22" customWidth="1"/>
    <col min="8220" max="8220" width="44.85546875" style="22" customWidth="1"/>
    <col min="8221" max="8448" width="11.42578125" style="22"/>
    <col min="8449" max="8449" width="30.5703125" style="22" customWidth="1"/>
    <col min="8450" max="8450" width="16.28515625" style="22" customWidth="1"/>
    <col min="8451" max="8451" width="15.85546875" style="22" customWidth="1"/>
    <col min="8452" max="8452" width="26.7109375" style="22" customWidth="1"/>
    <col min="8453" max="8453" width="11.85546875" style="22" customWidth="1"/>
    <col min="8454" max="8454" width="12.7109375" style="22" customWidth="1"/>
    <col min="8455" max="8455" width="24.140625" style="22" customWidth="1"/>
    <col min="8456" max="8456" width="25" style="22" customWidth="1"/>
    <col min="8457" max="8457" width="39.85546875" style="22" customWidth="1"/>
    <col min="8458" max="8458" width="12.7109375" style="22" customWidth="1"/>
    <col min="8459" max="8459" width="17.7109375" style="22" customWidth="1"/>
    <col min="8460" max="8460" width="25.85546875" style="22" customWidth="1"/>
    <col min="8461" max="8461" width="40.5703125" style="22" customWidth="1"/>
    <col min="8462" max="8462" width="33.7109375" style="22" customWidth="1"/>
    <col min="8463" max="8463" width="49.42578125" style="22" customWidth="1"/>
    <col min="8464" max="8466" width="23.85546875" style="22" customWidth="1"/>
    <col min="8467" max="8467" width="46.85546875" style="22" customWidth="1"/>
    <col min="8468" max="8469" width="23.85546875" style="22" customWidth="1"/>
    <col min="8470" max="8470" width="34.7109375" style="22" customWidth="1"/>
    <col min="8471" max="8472" width="37.5703125" style="22" customWidth="1"/>
    <col min="8473" max="8473" width="41.85546875" style="22" customWidth="1"/>
    <col min="8474" max="8474" width="37.5703125" style="22" customWidth="1"/>
    <col min="8475" max="8475" width="151.5703125" style="22" customWidth="1"/>
    <col min="8476" max="8476" width="44.85546875" style="22" customWidth="1"/>
    <col min="8477" max="8704" width="11.42578125" style="22"/>
    <col min="8705" max="8705" width="30.5703125" style="22" customWidth="1"/>
    <col min="8706" max="8706" width="16.28515625" style="22" customWidth="1"/>
    <col min="8707" max="8707" width="15.85546875" style="22" customWidth="1"/>
    <col min="8708" max="8708" width="26.7109375" style="22" customWidth="1"/>
    <col min="8709" max="8709" width="11.85546875" style="22" customWidth="1"/>
    <col min="8710" max="8710" width="12.7109375" style="22" customWidth="1"/>
    <col min="8711" max="8711" width="24.140625" style="22" customWidth="1"/>
    <col min="8712" max="8712" width="25" style="22" customWidth="1"/>
    <col min="8713" max="8713" width="39.85546875" style="22" customWidth="1"/>
    <col min="8714" max="8714" width="12.7109375" style="22" customWidth="1"/>
    <col min="8715" max="8715" width="17.7109375" style="22" customWidth="1"/>
    <col min="8716" max="8716" width="25.85546875" style="22" customWidth="1"/>
    <col min="8717" max="8717" width="40.5703125" style="22" customWidth="1"/>
    <col min="8718" max="8718" width="33.7109375" style="22" customWidth="1"/>
    <col min="8719" max="8719" width="49.42578125" style="22" customWidth="1"/>
    <col min="8720" max="8722" width="23.85546875" style="22" customWidth="1"/>
    <col min="8723" max="8723" width="46.85546875" style="22" customWidth="1"/>
    <col min="8724" max="8725" width="23.85546875" style="22" customWidth="1"/>
    <col min="8726" max="8726" width="34.7109375" style="22" customWidth="1"/>
    <col min="8727" max="8728" width="37.5703125" style="22" customWidth="1"/>
    <col min="8729" max="8729" width="41.85546875" style="22" customWidth="1"/>
    <col min="8730" max="8730" width="37.5703125" style="22" customWidth="1"/>
    <col min="8731" max="8731" width="151.5703125" style="22" customWidth="1"/>
    <col min="8732" max="8732" width="44.85546875" style="22" customWidth="1"/>
    <col min="8733" max="8960" width="11.42578125" style="22"/>
    <col min="8961" max="8961" width="30.5703125" style="22" customWidth="1"/>
    <col min="8962" max="8962" width="16.28515625" style="22" customWidth="1"/>
    <col min="8963" max="8963" width="15.85546875" style="22" customWidth="1"/>
    <col min="8964" max="8964" width="26.7109375" style="22" customWidth="1"/>
    <col min="8965" max="8965" width="11.85546875" style="22" customWidth="1"/>
    <col min="8966" max="8966" width="12.7109375" style="22" customWidth="1"/>
    <col min="8967" max="8967" width="24.140625" style="22" customWidth="1"/>
    <col min="8968" max="8968" width="25" style="22" customWidth="1"/>
    <col min="8969" max="8969" width="39.85546875" style="22" customWidth="1"/>
    <col min="8970" max="8970" width="12.7109375" style="22" customWidth="1"/>
    <col min="8971" max="8971" width="17.7109375" style="22" customWidth="1"/>
    <col min="8972" max="8972" width="25.85546875" style="22" customWidth="1"/>
    <col min="8973" max="8973" width="40.5703125" style="22" customWidth="1"/>
    <col min="8974" max="8974" width="33.7109375" style="22" customWidth="1"/>
    <col min="8975" max="8975" width="49.42578125" style="22" customWidth="1"/>
    <col min="8976" max="8978" width="23.85546875" style="22" customWidth="1"/>
    <col min="8979" max="8979" width="46.85546875" style="22" customWidth="1"/>
    <col min="8980" max="8981" width="23.85546875" style="22" customWidth="1"/>
    <col min="8982" max="8982" width="34.7109375" style="22" customWidth="1"/>
    <col min="8983" max="8984" width="37.5703125" style="22" customWidth="1"/>
    <col min="8985" max="8985" width="41.85546875" style="22" customWidth="1"/>
    <col min="8986" max="8986" width="37.5703125" style="22" customWidth="1"/>
    <col min="8987" max="8987" width="151.5703125" style="22" customWidth="1"/>
    <col min="8988" max="8988" width="44.85546875" style="22" customWidth="1"/>
    <col min="8989" max="9216" width="11.42578125" style="22"/>
    <col min="9217" max="9217" width="30.5703125" style="22" customWidth="1"/>
    <col min="9218" max="9218" width="16.28515625" style="22" customWidth="1"/>
    <col min="9219" max="9219" width="15.85546875" style="22" customWidth="1"/>
    <col min="9220" max="9220" width="26.7109375" style="22" customWidth="1"/>
    <col min="9221" max="9221" width="11.85546875" style="22" customWidth="1"/>
    <col min="9222" max="9222" width="12.7109375" style="22" customWidth="1"/>
    <col min="9223" max="9223" width="24.140625" style="22" customWidth="1"/>
    <col min="9224" max="9224" width="25" style="22" customWidth="1"/>
    <col min="9225" max="9225" width="39.85546875" style="22" customWidth="1"/>
    <col min="9226" max="9226" width="12.7109375" style="22" customWidth="1"/>
    <col min="9227" max="9227" width="17.7109375" style="22" customWidth="1"/>
    <col min="9228" max="9228" width="25.85546875" style="22" customWidth="1"/>
    <col min="9229" max="9229" width="40.5703125" style="22" customWidth="1"/>
    <col min="9230" max="9230" width="33.7109375" style="22" customWidth="1"/>
    <col min="9231" max="9231" width="49.42578125" style="22" customWidth="1"/>
    <col min="9232" max="9234" width="23.85546875" style="22" customWidth="1"/>
    <col min="9235" max="9235" width="46.85546875" style="22" customWidth="1"/>
    <col min="9236" max="9237" width="23.85546875" style="22" customWidth="1"/>
    <col min="9238" max="9238" width="34.7109375" style="22" customWidth="1"/>
    <col min="9239" max="9240" width="37.5703125" style="22" customWidth="1"/>
    <col min="9241" max="9241" width="41.85546875" style="22" customWidth="1"/>
    <col min="9242" max="9242" width="37.5703125" style="22" customWidth="1"/>
    <col min="9243" max="9243" width="151.5703125" style="22" customWidth="1"/>
    <col min="9244" max="9244" width="44.85546875" style="22" customWidth="1"/>
    <col min="9245" max="9472" width="11.42578125" style="22"/>
    <col min="9473" max="9473" width="30.5703125" style="22" customWidth="1"/>
    <col min="9474" max="9474" width="16.28515625" style="22" customWidth="1"/>
    <col min="9475" max="9475" width="15.85546875" style="22" customWidth="1"/>
    <col min="9476" max="9476" width="26.7109375" style="22" customWidth="1"/>
    <col min="9477" max="9477" width="11.85546875" style="22" customWidth="1"/>
    <col min="9478" max="9478" width="12.7109375" style="22" customWidth="1"/>
    <col min="9479" max="9479" width="24.140625" style="22" customWidth="1"/>
    <col min="9480" max="9480" width="25" style="22" customWidth="1"/>
    <col min="9481" max="9481" width="39.85546875" style="22" customWidth="1"/>
    <col min="9482" max="9482" width="12.7109375" style="22" customWidth="1"/>
    <col min="9483" max="9483" width="17.7109375" style="22" customWidth="1"/>
    <col min="9484" max="9484" width="25.85546875" style="22" customWidth="1"/>
    <col min="9485" max="9485" width="40.5703125" style="22" customWidth="1"/>
    <col min="9486" max="9486" width="33.7109375" style="22" customWidth="1"/>
    <col min="9487" max="9487" width="49.42578125" style="22" customWidth="1"/>
    <col min="9488" max="9490" width="23.85546875" style="22" customWidth="1"/>
    <col min="9491" max="9491" width="46.85546875" style="22" customWidth="1"/>
    <col min="9492" max="9493" width="23.85546875" style="22" customWidth="1"/>
    <col min="9494" max="9494" width="34.7109375" style="22" customWidth="1"/>
    <col min="9495" max="9496" width="37.5703125" style="22" customWidth="1"/>
    <col min="9497" max="9497" width="41.85546875" style="22" customWidth="1"/>
    <col min="9498" max="9498" width="37.5703125" style="22" customWidth="1"/>
    <col min="9499" max="9499" width="151.5703125" style="22" customWidth="1"/>
    <col min="9500" max="9500" width="44.85546875" style="22" customWidth="1"/>
    <col min="9501" max="9728" width="11.42578125" style="22"/>
    <col min="9729" max="9729" width="30.5703125" style="22" customWidth="1"/>
    <col min="9730" max="9730" width="16.28515625" style="22" customWidth="1"/>
    <col min="9731" max="9731" width="15.85546875" style="22" customWidth="1"/>
    <col min="9732" max="9732" width="26.7109375" style="22" customWidth="1"/>
    <col min="9733" max="9733" width="11.85546875" style="22" customWidth="1"/>
    <col min="9734" max="9734" width="12.7109375" style="22" customWidth="1"/>
    <col min="9735" max="9735" width="24.140625" style="22" customWidth="1"/>
    <col min="9736" max="9736" width="25" style="22" customWidth="1"/>
    <col min="9737" max="9737" width="39.85546875" style="22" customWidth="1"/>
    <col min="9738" max="9738" width="12.7109375" style="22" customWidth="1"/>
    <col min="9739" max="9739" width="17.7109375" style="22" customWidth="1"/>
    <col min="9740" max="9740" width="25.85546875" style="22" customWidth="1"/>
    <col min="9741" max="9741" width="40.5703125" style="22" customWidth="1"/>
    <col min="9742" max="9742" width="33.7109375" style="22" customWidth="1"/>
    <col min="9743" max="9743" width="49.42578125" style="22" customWidth="1"/>
    <col min="9744" max="9746" width="23.85546875" style="22" customWidth="1"/>
    <col min="9747" max="9747" width="46.85546875" style="22" customWidth="1"/>
    <col min="9748" max="9749" width="23.85546875" style="22" customWidth="1"/>
    <col min="9750" max="9750" width="34.7109375" style="22" customWidth="1"/>
    <col min="9751" max="9752" width="37.5703125" style="22" customWidth="1"/>
    <col min="9753" max="9753" width="41.85546875" style="22" customWidth="1"/>
    <col min="9754" max="9754" width="37.5703125" style="22" customWidth="1"/>
    <col min="9755" max="9755" width="151.5703125" style="22" customWidth="1"/>
    <col min="9756" max="9756" width="44.85546875" style="22" customWidth="1"/>
    <col min="9757" max="9984" width="11.42578125" style="22"/>
    <col min="9985" max="9985" width="30.5703125" style="22" customWidth="1"/>
    <col min="9986" max="9986" width="16.28515625" style="22" customWidth="1"/>
    <col min="9987" max="9987" width="15.85546875" style="22" customWidth="1"/>
    <col min="9988" max="9988" width="26.7109375" style="22" customWidth="1"/>
    <col min="9989" max="9989" width="11.85546875" style="22" customWidth="1"/>
    <col min="9990" max="9990" width="12.7109375" style="22" customWidth="1"/>
    <col min="9991" max="9991" width="24.140625" style="22" customWidth="1"/>
    <col min="9992" max="9992" width="25" style="22" customWidth="1"/>
    <col min="9993" max="9993" width="39.85546875" style="22" customWidth="1"/>
    <col min="9994" max="9994" width="12.7109375" style="22" customWidth="1"/>
    <col min="9995" max="9995" width="17.7109375" style="22" customWidth="1"/>
    <col min="9996" max="9996" width="25.85546875" style="22" customWidth="1"/>
    <col min="9997" max="9997" width="40.5703125" style="22" customWidth="1"/>
    <col min="9998" max="9998" width="33.7109375" style="22" customWidth="1"/>
    <col min="9999" max="9999" width="49.42578125" style="22" customWidth="1"/>
    <col min="10000" max="10002" width="23.85546875" style="22" customWidth="1"/>
    <col min="10003" max="10003" width="46.85546875" style="22" customWidth="1"/>
    <col min="10004" max="10005" width="23.85546875" style="22" customWidth="1"/>
    <col min="10006" max="10006" width="34.7109375" style="22" customWidth="1"/>
    <col min="10007" max="10008" width="37.5703125" style="22" customWidth="1"/>
    <col min="10009" max="10009" width="41.85546875" style="22" customWidth="1"/>
    <col min="10010" max="10010" width="37.5703125" style="22" customWidth="1"/>
    <col min="10011" max="10011" width="151.5703125" style="22" customWidth="1"/>
    <col min="10012" max="10012" width="44.85546875" style="22" customWidth="1"/>
    <col min="10013" max="10240" width="11.42578125" style="22"/>
    <col min="10241" max="10241" width="30.5703125" style="22" customWidth="1"/>
    <col min="10242" max="10242" width="16.28515625" style="22" customWidth="1"/>
    <col min="10243" max="10243" width="15.85546875" style="22" customWidth="1"/>
    <col min="10244" max="10244" width="26.7109375" style="22" customWidth="1"/>
    <col min="10245" max="10245" width="11.85546875" style="22" customWidth="1"/>
    <col min="10246" max="10246" width="12.7109375" style="22" customWidth="1"/>
    <col min="10247" max="10247" width="24.140625" style="22" customWidth="1"/>
    <col min="10248" max="10248" width="25" style="22" customWidth="1"/>
    <col min="10249" max="10249" width="39.85546875" style="22" customWidth="1"/>
    <col min="10250" max="10250" width="12.7109375" style="22" customWidth="1"/>
    <col min="10251" max="10251" width="17.7109375" style="22" customWidth="1"/>
    <col min="10252" max="10252" width="25.85546875" style="22" customWidth="1"/>
    <col min="10253" max="10253" width="40.5703125" style="22" customWidth="1"/>
    <col min="10254" max="10254" width="33.7109375" style="22" customWidth="1"/>
    <col min="10255" max="10255" width="49.42578125" style="22" customWidth="1"/>
    <col min="10256" max="10258" width="23.85546875" style="22" customWidth="1"/>
    <col min="10259" max="10259" width="46.85546875" style="22" customWidth="1"/>
    <col min="10260" max="10261" width="23.85546875" style="22" customWidth="1"/>
    <col min="10262" max="10262" width="34.7109375" style="22" customWidth="1"/>
    <col min="10263" max="10264" width="37.5703125" style="22" customWidth="1"/>
    <col min="10265" max="10265" width="41.85546875" style="22" customWidth="1"/>
    <col min="10266" max="10266" width="37.5703125" style="22" customWidth="1"/>
    <col min="10267" max="10267" width="151.5703125" style="22" customWidth="1"/>
    <col min="10268" max="10268" width="44.85546875" style="22" customWidth="1"/>
    <col min="10269" max="10496" width="11.42578125" style="22"/>
    <col min="10497" max="10497" width="30.5703125" style="22" customWidth="1"/>
    <col min="10498" max="10498" width="16.28515625" style="22" customWidth="1"/>
    <col min="10499" max="10499" width="15.85546875" style="22" customWidth="1"/>
    <col min="10500" max="10500" width="26.7109375" style="22" customWidth="1"/>
    <col min="10501" max="10501" width="11.85546875" style="22" customWidth="1"/>
    <col min="10502" max="10502" width="12.7109375" style="22" customWidth="1"/>
    <col min="10503" max="10503" width="24.140625" style="22" customWidth="1"/>
    <col min="10504" max="10504" width="25" style="22" customWidth="1"/>
    <col min="10505" max="10505" width="39.85546875" style="22" customWidth="1"/>
    <col min="10506" max="10506" width="12.7109375" style="22" customWidth="1"/>
    <col min="10507" max="10507" width="17.7109375" style="22" customWidth="1"/>
    <col min="10508" max="10508" width="25.85546875" style="22" customWidth="1"/>
    <col min="10509" max="10509" width="40.5703125" style="22" customWidth="1"/>
    <col min="10510" max="10510" width="33.7109375" style="22" customWidth="1"/>
    <col min="10511" max="10511" width="49.42578125" style="22" customWidth="1"/>
    <col min="10512" max="10514" width="23.85546875" style="22" customWidth="1"/>
    <col min="10515" max="10515" width="46.85546875" style="22" customWidth="1"/>
    <col min="10516" max="10517" width="23.85546875" style="22" customWidth="1"/>
    <col min="10518" max="10518" width="34.7109375" style="22" customWidth="1"/>
    <col min="10519" max="10520" width="37.5703125" style="22" customWidth="1"/>
    <col min="10521" max="10521" width="41.85546875" style="22" customWidth="1"/>
    <col min="10522" max="10522" width="37.5703125" style="22" customWidth="1"/>
    <col min="10523" max="10523" width="151.5703125" style="22" customWidth="1"/>
    <col min="10524" max="10524" width="44.85546875" style="22" customWidth="1"/>
    <col min="10525" max="10752" width="11.42578125" style="22"/>
    <col min="10753" max="10753" width="30.5703125" style="22" customWidth="1"/>
    <col min="10754" max="10754" width="16.28515625" style="22" customWidth="1"/>
    <col min="10755" max="10755" width="15.85546875" style="22" customWidth="1"/>
    <col min="10756" max="10756" width="26.7109375" style="22" customWidth="1"/>
    <col min="10757" max="10757" width="11.85546875" style="22" customWidth="1"/>
    <col min="10758" max="10758" width="12.7109375" style="22" customWidth="1"/>
    <col min="10759" max="10759" width="24.140625" style="22" customWidth="1"/>
    <col min="10760" max="10760" width="25" style="22" customWidth="1"/>
    <col min="10761" max="10761" width="39.85546875" style="22" customWidth="1"/>
    <col min="10762" max="10762" width="12.7109375" style="22" customWidth="1"/>
    <col min="10763" max="10763" width="17.7109375" style="22" customWidth="1"/>
    <col min="10764" max="10764" width="25.85546875" style="22" customWidth="1"/>
    <col min="10765" max="10765" width="40.5703125" style="22" customWidth="1"/>
    <col min="10766" max="10766" width="33.7109375" style="22" customWidth="1"/>
    <col min="10767" max="10767" width="49.42578125" style="22" customWidth="1"/>
    <col min="10768" max="10770" width="23.85546875" style="22" customWidth="1"/>
    <col min="10771" max="10771" width="46.85546875" style="22" customWidth="1"/>
    <col min="10772" max="10773" width="23.85546875" style="22" customWidth="1"/>
    <col min="10774" max="10774" width="34.7109375" style="22" customWidth="1"/>
    <col min="10775" max="10776" width="37.5703125" style="22" customWidth="1"/>
    <col min="10777" max="10777" width="41.85546875" style="22" customWidth="1"/>
    <col min="10778" max="10778" width="37.5703125" style="22" customWidth="1"/>
    <col min="10779" max="10779" width="151.5703125" style="22" customWidth="1"/>
    <col min="10780" max="10780" width="44.85546875" style="22" customWidth="1"/>
    <col min="10781" max="11008" width="11.42578125" style="22"/>
    <col min="11009" max="11009" width="30.5703125" style="22" customWidth="1"/>
    <col min="11010" max="11010" width="16.28515625" style="22" customWidth="1"/>
    <col min="11011" max="11011" width="15.85546875" style="22" customWidth="1"/>
    <col min="11012" max="11012" width="26.7109375" style="22" customWidth="1"/>
    <col min="11013" max="11013" width="11.85546875" style="22" customWidth="1"/>
    <col min="11014" max="11014" width="12.7109375" style="22" customWidth="1"/>
    <col min="11015" max="11015" width="24.140625" style="22" customWidth="1"/>
    <col min="11016" max="11016" width="25" style="22" customWidth="1"/>
    <col min="11017" max="11017" width="39.85546875" style="22" customWidth="1"/>
    <col min="11018" max="11018" width="12.7109375" style="22" customWidth="1"/>
    <col min="11019" max="11019" width="17.7109375" style="22" customWidth="1"/>
    <col min="11020" max="11020" width="25.85546875" style="22" customWidth="1"/>
    <col min="11021" max="11021" width="40.5703125" style="22" customWidth="1"/>
    <col min="11022" max="11022" width="33.7109375" style="22" customWidth="1"/>
    <col min="11023" max="11023" width="49.42578125" style="22" customWidth="1"/>
    <col min="11024" max="11026" width="23.85546875" style="22" customWidth="1"/>
    <col min="11027" max="11027" width="46.85546875" style="22" customWidth="1"/>
    <col min="11028" max="11029" width="23.85546875" style="22" customWidth="1"/>
    <col min="11030" max="11030" width="34.7109375" style="22" customWidth="1"/>
    <col min="11031" max="11032" width="37.5703125" style="22" customWidth="1"/>
    <col min="11033" max="11033" width="41.85546875" style="22" customWidth="1"/>
    <col min="11034" max="11034" width="37.5703125" style="22" customWidth="1"/>
    <col min="11035" max="11035" width="151.5703125" style="22" customWidth="1"/>
    <col min="11036" max="11036" width="44.85546875" style="22" customWidth="1"/>
    <col min="11037" max="11264" width="11.42578125" style="22"/>
    <col min="11265" max="11265" width="30.5703125" style="22" customWidth="1"/>
    <col min="11266" max="11266" width="16.28515625" style="22" customWidth="1"/>
    <col min="11267" max="11267" width="15.85546875" style="22" customWidth="1"/>
    <col min="11268" max="11268" width="26.7109375" style="22" customWidth="1"/>
    <col min="11269" max="11269" width="11.85546875" style="22" customWidth="1"/>
    <col min="11270" max="11270" width="12.7109375" style="22" customWidth="1"/>
    <col min="11271" max="11271" width="24.140625" style="22" customWidth="1"/>
    <col min="11272" max="11272" width="25" style="22" customWidth="1"/>
    <col min="11273" max="11273" width="39.85546875" style="22" customWidth="1"/>
    <col min="11274" max="11274" width="12.7109375" style="22" customWidth="1"/>
    <col min="11275" max="11275" width="17.7109375" style="22" customWidth="1"/>
    <col min="11276" max="11276" width="25.85546875" style="22" customWidth="1"/>
    <col min="11277" max="11277" width="40.5703125" style="22" customWidth="1"/>
    <col min="11278" max="11278" width="33.7109375" style="22" customWidth="1"/>
    <col min="11279" max="11279" width="49.42578125" style="22" customWidth="1"/>
    <col min="11280" max="11282" width="23.85546875" style="22" customWidth="1"/>
    <col min="11283" max="11283" width="46.85546875" style="22" customWidth="1"/>
    <col min="11284" max="11285" width="23.85546875" style="22" customWidth="1"/>
    <col min="11286" max="11286" width="34.7109375" style="22" customWidth="1"/>
    <col min="11287" max="11288" width="37.5703125" style="22" customWidth="1"/>
    <col min="11289" max="11289" width="41.85546875" style="22" customWidth="1"/>
    <col min="11290" max="11290" width="37.5703125" style="22" customWidth="1"/>
    <col min="11291" max="11291" width="151.5703125" style="22" customWidth="1"/>
    <col min="11292" max="11292" width="44.85546875" style="22" customWidth="1"/>
    <col min="11293" max="11520" width="11.42578125" style="22"/>
    <col min="11521" max="11521" width="30.5703125" style="22" customWidth="1"/>
    <col min="11522" max="11522" width="16.28515625" style="22" customWidth="1"/>
    <col min="11523" max="11523" width="15.85546875" style="22" customWidth="1"/>
    <col min="11524" max="11524" width="26.7109375" style="22" customWidth="1"/>
    <col min="11525" max="11525" width="11.85546875" style="22" customWidth="1"/>
    <col min="11526" max="11526" width="12.7109375" style="22" customWidth="1"/>
    <col min="11527" max="11527" width="24.140625" style="22" customWidth="1"/>
    <col min="11528" max="11528" width="25" style="22" customWidth="1"/>
    <col min="11529" max="11529" width="39.85546875" style="22" customWidth="1"/>
    <col min="11530" max="11530" width="12.7109375" style="22" customWidth="1"/>
    <col min="11531" max="11531" width="17.7109375" style="22" customWidth="1"/>
    <col min="11532" max="11532" width="25.85546875" style="22" customWidth="1"/>
    <col min="11533" max="11533" width="40.5703125" style="22" customWidth="1"/>
    <col min="11534" max="11534" width="33.7109375" style="22" customWidth="1"/>
    <col min="11535" max="11535" width="49.42578125" style="22" customWidth="1"/>
    <col min="11536" max="11538" width="23.85546875" style="22" customWidth="1"/>
    <col min="11539" max="11539" width="46.85546875" style="22" customWidth="1"/>
    <col min="11540" max="11541" width="23.85546875" style="22" customWidth="1"/>
    <col min="11542" max="11542" width="34.7109375" style="22" customWidth="1"/>
    <col min="11543" max="11544" width="37.5703125" style="22" customWidth="1"/>
    <col min="11545" max="11545" width="41.85546875" style="22" customWidth="1"/>
    <col min="11546" max="11546" width="37.5703125" style="22" customWidth="1"/>
    <col min="11547" max="11547" width="151.5703125" style="22" customWidth="1"/>
    <col min="11548" max="11548" width="44.85546875" style="22" customWidth="1"/>
    <col min="11549" max="11776" width="11.42578125" style="22"/>
    <col min="11777" max="11777" width="30.5703125" style="22" customWidth="1"/>
    <col min="11778" max="11778" width="16.28515625" style="22" customWidth="1"/>
    <col min="11779" max="11779" width="15.85546875" style="22" customWidth="1"/>
    <col min="11780" max="11780" width="26.7109375" style="22" customWidth="1"/>
    <col min="11781" max="11781" width="11.85546875" style="22" customWidth="1"/>
    <col min="11782" max="11782" width="12.7109375" style="22" customWidth="1"/>
    <col min="11783" max="11783" width="24.140625" style="22" customWidth="1"/>
    <col min="11784" max="11784" width="25" style="22" customWidth="1"/>
    <col min="11785" max="11785" width="39.85546875" style="22" customWidth="1"/>
    <col min="11786" max="11786" width="12.7109375" style="22" customWidth="1"/>
    <col min="11787" max="11787" width="17.7109375" style="22" customWidth="1"/>
    <col min="11788" max="11788" width="25.85546875" style="22" customWidth="1"/>
    <col min="11789" max="11789" width="40.5703125" style="22" customWidth="1"/>
    <col min="11790" max="11790" width="33.7109375" style="22" customWidth="1"/>
    <col min="11791" max="11791" width="49.42578125" style="22" customWidth="1"/>
    <col min="11792" max="11794" width="23.85546875" style="22" customWidth="1"/>
    <col min="11795" max="11795" width="46.85546875" style="22" customWidth="1"/>
    <col min="11796" max="11797" width="23.85546875" style="22" customWidth="1"/>
    <col min="11798" max="11798" width="34.7109375" style="22" customWidth="1"/>
    <col min="11799" max="11800" width="37.5703125" style="22" customWidth="1"/>
    <col min="11801" max="11801" width="41.85546875" style="22" customWidth="1"/>
    <col min="11802" max="11802" width="37.5703125" style="22" customWidth="1"/>
    <col min="11803" max="11803" width="151.5703125" style="22" customWidth="1"/>
    <col min="11804" max="11804" width="44.85546875" style="22" customWidth="1"/>
    <col min="11805" max="12032" width="11.42578125" style="22"/>
    <col min="12033" max="12033" width="30.5703125" style="22" customWidth="1"/>
    <col min="12034" max="12034" width="16.28515625" style="22" customWidth="1"/>
    <col min="12035" max="12035" width="15.85546875" style="22" customWidth="1"/>
    <col min="12036" max="12036" width="26.7109375" style="22" customWidth="1"/>
    <col min="12037" max="12037" width="11.85546875" style="22" customWidth="1"/>
    <col min="12038" max="12038" width="12.7109375" style="22" customWidth="1"/>
    <col min="12039" max="12039" width="24.140625" style="22" customWidth="1"/>
    <col min="12040" max="12040" width="25" style="22" customWidth="1"/>
    <col min="12041" max="12041" width="39.85546875" style="22" customWidth="1"/>
    <col min="12042" max="12042" width="12.7109375" style="22" customWidth="1"/>
    <col min="12043" max="12043" width="17.7109375" style="22" customWidth="1"/>
    <col min="12044" max="12044" width="25.85546875" style="22" customWidth="1"/>
    <col min="12045" max="12045" width="40.5703125" style="22" customWidth="1"/>
    <col min="12046" max="12046" width="33.7109375" style="22" customWidth="1"/>
    <col min="12047" max="12047" width="49.42578125" style="22" customWidth="1"/>
    <col min="12048" max="12050" width="23.85546875" style="22" customWidth="1"/>
    <col min="12051" max="12051" width="46.85546875" style="22" customWidth="1"/>
    <col min="12052" max="12053" width="23.85546875" style="22" customWidth="1"/>
    <col min="12054" max="12054" width="34.7109375" style="22" customWidth="1"/>
    <col min="12055" max="12056" width="37.5703125" style="22" customWidth="1"/>
    <col min="12057" max="12057" width="41.85546875" style="22" customWidth="1"/>
    <col min="12058" max="12058" width="37.5703125" style="22" customWidth="1"/>
    <col min="12059" max="12059" width="151.5703125" style="22" customWidth="1"/>
    <col min="12060" max="12060" width="44.85546875" style="22" customWidth="1"/>
    <col min="12061" max="12288" width="11.42578125" style="22"/>
    <col min="12289" max="12289" width="30.5703125" style="22" customWidth="1"/>
    <col min="12290" max="12290" width="16.28515625" style="22" customWidth="1"/>
    <col min="12291" max="12291" width="15.85546875" style="22" customWidth="1"/>
    <col min="12292" max="12292" width="26.7109375" style="22" customWidth="1"/>
    <col min="12293" max="12293" width="11.85546875" style="22" customWidth="1"/>
    <col min="12294" max="12294" width="12.7109375" style="22" customWidth="1"/>
    <col min="12295" max="12295" width="24.140625" style="22" customWidth="1"/>
    <col min="12296" max="12296" width="25" style="22" customWidth="1"/>
    <col min="12297" max="12297" width="39.85546875" style="22" customWidth="1"/>
    <col min="12298" max="12298" width="12.7109375" style="22" customWidth="1"/>
    <col min="12299" max="12299" width="17.7109375" style="22" customWidth="1"/>
    <col min="12300" max="12300" width="25.85546875" style="22" customWidth="1"/>
    <col min="12301" max="12301" width="40.5703125" style="22" customWidth="1"/>
    <col min="12302" max="12302" width="33.7109375" style="22" customWidth="1"/>
    <col min="12303" max="12303" width="49.42578125" style="22" customWidth="1"/>
    <col min="12304" max="12306" width="23.85546875" style="22" customWidth="1"/>
    <col min="12307" max="12307" width="46.85546875" style="22" customWidth="1"/>
    <col min="12308" max="12309" width="23.85546875" style="22" customWidth="1"/>
    <col min="12310" max="12310" width="34.7109375" style="22" customWidth="1"/>
    <col min="12311" max="12312" width="37.5703125" style="22" customWidth="1"/>
    <col min="12313" max="12313" width="41.85546875" style="22" customWidth="1"/>
    <col min="12314" max="12314" width="37.5703125" style="22" customWidth="1"/>
    <col min="12315" max="12315" width="151.5703125" style="22" customWidth="1"/>
    <col min="12316" max="12316" width="44.85546875" style="22" customWidth="1"/>
    <col min="12317" max="12544" width="11.42578125" style="22"/>
    <col min="12545" max="12545" width="30.5703125" style="22" customWidth="1"/>
    <col min="12546" max="12546" width="16.28515625" style="22" customWidth="1"/>
    <col min="12547" max="12547" width="15.85546875" style="22" customWidth="1"/>
    <col min="12548" max="12548" width="26.7109375" style="22" customWidth="1"/>
    <col min="12549" max="12549" width="11.85546875" style="22" customWidth="1"/>
    <col min="12550" max="12550" width="12.7109375" style="22" customWidth="1"/>
    <col min="12551" max="12551" width="24.140625" style="22" customWidth="1"/>
    <col min="12552" max="12552" width="25" style="22" customWidth="1"/>
    <col min="12553" max="12553" width="39.85546875" style="22" customWidth="1"/>
    <col min="12554" max="12554" width="12.7109375" style="22" customWidth="1"/>
    <col min="12555" max="12555" width="17.7109375" style="22" customWidth="1"/>
    <col min="12556" max="12556" width="25.85546875" style="22" customWidth="1"/>
    <col min="12557" max="12557" width="40.5703125" style="22" customWidth="1"/>
    <col min="12558" max="12558" width="33.7109375" style="22" customWidth="1"/>
    <col min="12559" max="12559" width="49.42578125" style="22" customWidth="1"/>
    <col min="12560" max="12562" width="23.85546875" style="22" customWidth="1"/>
    <col min="12563" max="12563" width="46.85546875" style="22" customWidth="1"/>
    <col min="12564" max="12565" width="23.85546875" style="22" customWidth="1"/>
    <col min="12566" max="12566" width="34.7109375" style="22" customWidth="1"/>
    <col min="12567" max="12568" width="37.5703125" style="22" customWidth="1"/>
    <col min="12569" max="12569" width="41.85546875" style="22" customWidth="1"/>
    <col min="12570" max="12570" width="37.5703125" style="22" customWidth="1"/>
    <col min="12571" max="12571" width="151.5703125" style="22" customWidth="1"/>
    <col min="12572" max="12572" width="44.85546875" style="22" customWidth="1"/>
    <col min="12573" max="12800" width="11.42578125" style="22"/>
    <col min="12801" max="12801" width="30.5703125" style="22" customWidth="1"/>
    <col min="12802" max="12802" width="16.28515625" style="22" customWidth="1"/>
    <col min="12803" max="12803" width="15.85546875" style="22" customWidth="1"/>
    <col min="12804" max="12804" width="26.7109375" style="22" customWidth="1"/>
    <col min="12805" max="12805" width="11.85546875" style="22" customWidth="1"/>
    <col min="12806" max="12806" width="12.7109375" style="22" customWidth="1"/>
    <col min="12807" max="12807" width="24.140625" style="22" customWidth="1"/>
    <col min="12808" max="12808" width="25" style="22" customWidth="1"/>
    <col min="12809" max="12809" width="39.85546875" style="22" customWidth="1"/>
    <col min="12810" max="12810" width="12.7109375" style="22" customWidth="1"/>
    <col min="12811" max="12811" width="17.7109375" style="22" customWidth="1"/>
    <col min="12812" max="12812" width="25.85546875" style="22" customWidth="1"/>
    <col min="12813" max="12813" width="40.5703125" style="22" customWidth="1"/>
    <col min="12814" max="12814" width="33.7109375" style="22" customWidth="1"/>
    <col min="12815" max="12815" width="49.42578125" style="22" customWidth="1"/>
    <col min="12816" max="12818" width="23.85546875" style="22" customWidth="1"/>
    <col min="12819" max="12819" width="46.85546875" style="22" customWidth="1"/>
    <col min="12820" max="12821" width="23.85546875" style="22" customWidth="1"/>
    <col min="12822" max="12822" width="34.7109375" style="22" customWidth="1"/>
    <col min="12823" max="12824" width="37.5703125" style="22" customWidth="1"/>
    <col min="12825" max="12825" width="41.85546875" style="22" customWidth="1"/>
    <col min="12826" max="12826" width="37.5703125" style="22" customWidth="1"/>
    <col min="12827" max="12827" width="151.5703125" style="22" customWidth="1"/>
    <col min="12828" max="12828" width="44.85546875" style="22" customWidth="1"/>
    <col min="12829" max="13056" width="11.42578125" style="22"/>
    <col min="13057" max="13057" width="30.5703125" style="22" customWidth="1"/>
    <col min="13058" max="13058" width="16.28515625" style="22" customWidth="1"/>
    <col min="13059" max="13059" width="15.85546875" style="22" customWidth="1"/>
    <col min="13060" max="13060" width="26.7109375" style="22" customWidth="1"/>
    <col min="13061" max="13061" width="11.85546875" style="22" customWidth="1"/>
    <col min="13062" max="13062" width="12.7109375" style="22" customWidth="1"/>
    <col min="13063" max="13063" width="24.140625" style="22" customWidth="1"/>
    <col min="13064" max="13064" width="25" style="22" customWidth="1"/>
    <col min="13065" max="13065" width="39.85546875" style="22" customWidth="1"/>
    <col min="13066" max="13066" width="12.7109375" style="22" customWidth="1"/>
    <col min="13067" max="13067" width="17.7109375" style="22" customWidth="1"/>
    <col min="13068" max="13068" width="25.85546875" style="22" customWidth="1"/>
    <col min="13069" max="13069" width="40.5703125" style="22" customWidth="1"/>
    <col min="13070" max="13070" width="33.7109375" style="22" customWidth="1"/>
    <col min="13071" max="13071" width="49.42578125" style="22" customWidth="1"/>
    <col min="13072" max="13074" width="23.85546875" style="22" customWidth="1"/>
    <col min="13075" max="13075" width="46.85546875" style="22" customWidth="1"/>
    <col min="13076" max="13077" width="23.85546875" style="22" customWidth="1"/>
    <col min="13078" max="13078" width="34.7109375" style="22" customWidth="1"/>
    <col min="13079" max="13080" width="37.5703125" style="22" customWidth="1"/>
    <col min="13081" max="13081" width="41.85546875" style="22" customWidth="1"/>
    <col min="13082" max="13082" width="37.5703125" style="22" customWidth="1"/>
    <col min="13083" max="13083" width="151.5703125" style="22" customWidth="1"/>
    <col min="13084" max="13084" width="44.85546875" style="22" customWidth="1"/>
    <col min="13085" max="13312" width="11.42578125" style="22"/>
    <col min="13313" max="13313" width="30.5703125" style="22" customWidth="1"/>
    <col min="13314" max="13314" width="16.28515625" style="22" customWidth="1"/>
    <col min="13315" max="13315" width="15.85546875" style="22" customWidth="1"/>
    <col min="13316" max="13316" width="26.7109375" style="22" customWidth="1"/>
    <col min="13317" max="13317" width="11.85546875" style="22" customWidth="1"/>
    <col min="13318" max="13318" width="12.7109375" style="22" customWidth="1"/>
    <col min="13319" max="13319" width="24.140625" style="22" customWidth="1"/>
    <col min="13320" max="13320" width="25" style="22" customWidth="1"/>
    <col min="13321" max="13321" width="39.85546875" style="22" customWidth="1"/>
    <col min="13322" max="13322" width="12.7109375" style="22" customWidth="1"/>
    <col min="13323" max="13323" width="17.7109375" style="22" customWidth="1"/>
    <col min="13324" max="13324" width="25.85546875" style="22" customWidth="1"/>
    <col min="13325" max="13325" width="40.5703125" style="22" customWidth="1"/>
    <col min="13326" max="13326" width="33.7109375" style="22" customWidth="1"/>
    <col min="13327" max="13327" width="49.42578125" style="22" customWidth="1"/>
    <col min="13328" max="13330" width="23.85546875" style="22" customWidth="1"/>
    <col min="13331" max="13331" width="46.85546875" style="22" customWidth="1"/>
    <col min="13332" max="13333" width="23.85546875" style="22" customWidth="1"/>
    <col min="13334" max="13334" width="34.7109375" style="22" customWidth="1"/>
    <col min="13335" max="13336" width="37.5703125" style="22" customWidth="1"/>
    <col min="13337" max="13337" width="41.85546875" style="22" customWidth="1"/>
    <col min="13338" max="13338" width="37.5703125" style="22" customWidth="1"/>
    <col min="13339" max="13339" width="151.5703125" style="22" customWidth="1"/>
    <col min="13340" max="13340" width="44.85546875" style="22" customWidth="1"/>
    <col min="13341" max="13568" width="11.42578125" style="22"/>
    <col min="13569" max="13569" width="30.5703125" style="22" customWidth="1"/>
    <col min="13570" max="13570" width="16.28515625" style="22" customWidth="1"/>
    <col min="13571" max="13571" width="15.85546875" style="22" customWidth="1"/>
    <col min="13572" max="13572" width="26.7109375" style="22" customWidth="1"/>
    <col min="13573" max="13573" width="11.85546875" style="22" customWidth="1"/>
    <col min="13574" max="13574" width="12.7109375" style="22" customWidth="1"/>
    <col min="13575" max="13575" width="24.140625" style="22" customWidth="1"/>
    <col min="13576" max="13576" width="25" style="22" customWidth="1"/>
    <col min="13577" max="13577" width="39.85546875" style="22" customWidth="1"/>
    <col min="13578" max="13578" width="12.7109375" style="22" customWidth="1"/>
    <col min="13579" max="13579" width="17.7109375" style="22" customWidth="1"/>
    <col min="13580" max="13580" width="25.85546875" style="22" customWidth="1"/>
    <col min="13581" max="13581" width="40.5703125" style="22" customWidth="1"/>
    <col min="13582" max="13582" width="33.7109375" style="22" customWidth="1"/>
    <col min="13583" max="13583" width="49.42578125" style="22" customWidth="1"/>
    <col min="13584" max="13586" width="23.85546875" style="22" customWidth="1"/>
    <col min="13587" max="13587" width="46.85546875" style="22" customWidth="1"/>
    <col min="13588" max="13589" width="23.85546875" style="22" customWidth="1"/>
    <col min="13590" max="13590" width="34.7109375" style="22" customWidth="1"/>
    <col min="13591" max="13592" width="37.5703125" style="22" customWidth="1"/>
    <col min="13593" max="13593" width="41.85546875" style="22" customWidth="1"/>
    <col min="13594" max="13594" width="37.5703125" style="22" customWidth="1"/>
    <col min="13595" max="13595" width="151.5703125" style="22" customWidth="1"/>
    <col min="13596" max="13596" width="44.85546875" style="22" customWidth="1"/>
    <col min="13597" max="13824" width="11.42578125" style="22"/>
    <col min="13825" max="13825" width="30.5703125" style="22" customWidth="1"/>
    <col min="13826" max="13826" width="16.28515625" style="22" customWidth="1"/>
    <col min="13827" max="13827" width="15.85546875" style="22" customWidth="1"/>
    <col min="13828" max="13828" width="26.7109375" style="22" customWidth="1"/>
    <col min="13829" max="13829" width="11.85546875" style="22" customWidth="1"/>
    <col min="13830" max="13830" width="12.7109375" style="22" customWidth="1"/>
    <col min="13831" max="13831" width="24.140625" style="22" customWidth="1"/>
    <col min="13832" max="13832" width="25" style="22" customWidth="1"/>
    <col min="13833" max="13833" width="39.85546875" style="22" customWidth="1"/>
    <col min="13834" max="13834" width="12.7109375" style="22" customWidth="1"/>
    <col min="13835" max="13835" width="17.7109375" style="22" customWidth="1"/>
    <col min="13836" max="13836" width="25.85546875" style="22" customWidth="1"/>
    <col min="13837" max="13837" width="40.5703125" style="22" customWidth="1"/>
    <col min="13838" max="13838" width="33.7109375" style="22" customWidth="1"/>
    <col min="13839" max="13839" width="49.42578125" style="22" customWidth="1"/>
    <col min="13840" max="13842" width="23.85546875" style="22" customWidth="1"/>
    <col min="13843" max="13843" width="46.85546875" style="22" customWidth="1"/>
    <col min="13844" max="13845" width="23.85546875" style="22" customWidth="1"/>
    <col min="13846" max="13846" width="34.7109375" style="22" customWidth="1"/>
    <col min="13847" max="13848" width="37.5703125" style="22" customWidth="1"/>
    <col min="13849" max="13849" width="41.85546875" style="22" customWidth="1"/>
    <col min="13850" max="13850" width="37.5703125" style="22" customWidth="1"/>
    <col min="13851" max="13851" width="151.5703125" style="22" customWidth="1"/>
    <col min="13852" max="13852" width="44.85546875" style="22" customWidth="1"/>
    <col min="13853" max="14080" width="11.42578125" style="22"/>
    <col min="14081" max="14081" width="30.5703125" style="22" customWidth="1"/>
    <col min="14082" max="14082" width="16.28515625" style="22" customWidth="1"/>
    <col min="14083" max="14083" width="15.85546875" style="22" customWidth="1"/>
    <col min="14084" max="14084" width="26.7109375" style="22" customWidth="1"/>
    <col min="14085" max="14085" width="11.85546875" style="22" customWidth="1"/>
    <col min="14086" max="14086" width="12.7109375" style="22" customWidth="1"/>
    <col min="14087" max="14087" width="24.140625" style="22" customWidth="1"/>
    <col min="14088" max="14088" width="25" style="22" customWidth="1"/>
    <col min="14089" max="14089" width="39.85546875" style="22" customWidth="1"/>
    <col min="14090" max="14090" width="12.7109375" style="22" customWidth="1"/>
    <col min="14091" max="14091" width="17.7109375" style="22" customWidth="1"/>
    <col min="14092" max="14092" width="25.85546875" style="22" customWidth="1"/>
    <col min="14093" max="14093" width="40.5703125" style="22" customWidth="1"/>
    <col min="14094" max="14094" width="33.7109375" style="22" customWidth="1"/>
    <col min="14095" max="14095" width="49.42578125" style="22" customWidth="1"/>
    <col min="14096" max="14098" width="23.85546875" style="22" customWidth="1"/>
    <col min="14099" max="14099" width="46.85546875" style="22" customWidth="1"/>
    <col min="14100" max="14101" width="23.85546875" style="22" customWidth="1"/>
    <col min="14102" max="14102" width="34.7109375" style="22" customWidth="1"/>
    <col min="14103" max="14104" width="37.5703125" style="22" customWidth="1"/>
    <col min="14105" max="14105" width="41.85546875" style="22" customWidth="1"/>
    <col min="14106" max="14106" width="37.5703125" style="22" customWidth="1"/>
    <col min="14107" max="14107" width="151.5703125" style="22" customWidth="1"/>
    <col min="14108" max="14108" width="44.85546875" style="22" customWidth="1"/>
    <col min="14109" max="14336" width="11.42578125" style="22"/>
    <col min="14337" max="14337" width="30.5703125" style="22" customWidth="1"/>
    <col min="14338" max="14338" width="16.28515625" style="22" customWidth="1"/>
    <col min="14339" max="14339" width="15.85546875" style="22" customWidth="1"/>
    <col min="14340" max="14340" width="26.7109375" style="22" customWidth="1"/>
    <col min="14341" max="14341" width="11.85546875" style="22" customWidth="1"/>
    <col min="14342" max="14342" width="12.7109375" style="22" customWidth="1"/>
    <col min="14343" max="14343" width="24.140625" style="22" customWidth="1"/>
    <col min="14344" max="14344" width="25" style="22" customWidth="1"/>
    <col min="14345" max="14345" width="39.85546875" style="22" customWidth="1"/>
    <col min="14346" max="14346" width="12.7109375" style="22" customWidth="1"/>
    <col min="14347" max="14347" width="17.7109375" style="22" customWidth="1"/>
    <col min="14348" max="14348" width="25.85546875" style="22" customWidth="1"/>
    <col min="14349" max="14349" width="40.5703125" style="22" customWidth="1"/>
    <col min="14350" max="14350" width="33.7109375" style="22" customWidth="1"/>
    <col min="14351" max="14351" width="49.42578125" style="22" customWidth="1"/>
    <col min="14352" max="14354" width="23.85546875" style="22" customWidth="1"/>
    <col min="14355" max="14355" width="46.85546875" style="22" customWidth="1"/>
    <col min="14356" max="14357" width="23.85546875" style="22" customWidth="1"/>
    <col min="14358" max="14358" width="34.7109375" style="22" customWidth="1"/>
    <col min="14359" max="14360" width="37.5703125" style="22" customWidth="1"/>
    <col min="14361" max="14361" width="41.85546875" style="22" customWidth="1"/>
    <col min="14362" max="14362" width="37.5703125" style="22" customWidth="1"/>
    <col min="14363" max="14363" width="151.5703125" style="22" customWidth="1"/>
    <col min="14364" max="14364" width="44.85546875" style="22" customWidth="1"/>
    <col min="14365" max="14592" width="11.42578125" style="22"/>
    <col min="14593" max="14593" width="30.5703125" style="22" customWidth="1"/>
    <col min="14594" max="14594" width="16.28515625" style="22" customWidth="1"/>
    <col min="14595" max="14595" width="15.85546875" style="22" customWidth="1"/>
    <col min="14596" max="14596" width="26.7109375" style="22" customWidth="1"/>
    <col min="14597" max="14597" width="11.85546875" style="22" customWidth="1"/>
    <col min="14598" max="14598" width="12.7109375" style="22" customWidth="1"/>
    <col min="14599" max="14599" width="24.140625" style="22" customWidth="1"/>
    <col min="14600" max="14600" width="25" style="22" customWidth="1"/>
    <col min="14601" max="14601" width="39.85546875" style="22" customWidth="1"/>
    <col min="14602" max="14602" width="12.7109375" style="22" customWidth="1"/>
    <col min="14603" max="14603" width="17.7109375" style="22" customWidth="1"/>
    <col min="14604" max="14604" width="25.85546875" style="22" customWidth="1"/>
    <col min="14605" max="14605" width="40.5703125" style="22" customWidth="1"/>
    <col min="14606" max="14606" width="33.7109375" style="22" customWidth="1"/>
    <col min="14607" max="14607" width="49.42578125" style="22" customWidth="1"/>
    <col min="14608" max="14610" width="23.85546875" style="22" customWidth="1"/>
    <col min="14611" max="14611" width="46.85546875" style="22" customWidth="1"/>
    <col min="14612" max="14613" width="23.85546875" style="22" customWidth="1"/>
    <col min="14614" max="14614" width="34.7109375" style="22" customWidth="1"/>
    <col min="14615" max="14616" width="37.5703125" style="22" customWidth="1"/>
    <col min="14617" max="14617" width="41.85546875" style="22" customWidth="1"/>
    <col min="14618" max="14618" width="37.5703125" style="22" customWidth="1"/>
    <col min="14619" max="14619" width="151.5703125" style="22" customWidth="1"/>
    <col min="14620" max="14620" width="44.85546875" style="22" customWidth="1"/>
    <col min="14621" max="14848" width="11.42578125" style="22"/>
    <col min="14849" max="14849" width="30.5703125" style="22" customWidth="1"/>
    <col min="14850" max="14850" width="16.28515625" style="22" customWidth="1"/>
    <col min="14851" max="14851" width="15.85546875" style="22" customWidth="1"/>
    <col min="14852" max="14852" width="26.7109375" style="22" customWidth="1"/>
    <col min="14853" max="14853" width="11.85546875" style="22" customWidth="1"/>
    <col min="14854" max="14854" width="12.7109375" style="22" customWidth="1"/>
    <col min="14855" max="14855" width="24.140625" style="22" customWidth="1"/>
    <col min="14856" max="14856" width="25" style="22" customWidth="1"/>
    <col min="14857" max="14857" width="39.85546875" style="22" customWidth="1"/>
    <col min="14858" max="14858" width="12.7109375" style="22" customWidth="1"/>
    <col min="14859" max="14859" width="17.7109375" style="22" customWidth="1"/>
    <col min="14860" max="14860" width="25.85546875" style="22" customWidth="1"/>
    <col min="14861" max="14861" width="40.5703125" style="22" customWidth="1"/>
    <col min="14862" max="14862" width="33.7109375" style="22" customWidth="1"/>
    <col min="14863" max="14863" width="49.42578125" style="22" customWidth="1"/>
    <col min="14864" max="14866" width="23.85546875" style="22" customWidth="1"/>
    <col min="14867" max="14867" width="46.85546875" style="22" customWidth="1"/>
    <col min="14868" max="14869" width="23.85546875" style="22" customWidth="1"/>
    <col min="14870" max="14870" width="34.7109375" style="22" customWidth="1"/>
    <col min="14871" max="14872" width="37.5703125" style="22" customWidth="1"/>
    <col min="14873" max="14873" width="41.85546875" style="22" customWidth="1"/>
    <col min="14874" max="14874" width="37.5703125" style="22" customWidth="1"/>
    <col min="14875" max="14875" width="151.5703125" style="22" customWidth="1"/>
    <col min="14876" max="14876" width="44.85546875" style="22" customWidth="1"/>
    <col min="14877" max="15104" width="11.42578125" style="22"/>
    <col min="15105" max="15105" width="30.5703125" style="22" customWidth="1"/>
    <col min="15106" max="15106" width="16.28515625" style="22" customWidth="1"/>
    <col min="15107" max="15107" width="15.85546875" style="22" customWidth="1"/>
    <col min="15108" max="15108" width="26.7109375" style="22" customWidth="1"/>
    <col min="15109" max="15109" width="11.85546875" style="22" customWidth="1"/>
    <col min="15110" max="15110" width="12.7109375" style="22" customWidth="1"/>
    <col min="15111" max="15111" width="24.140625" style="22" customWidth="1"/>
    <col min="15112" max="15112" width="25" style="22" customWidth="1"/>
    <col min="15113" max="15113" width="39.85546875" style="22" customWidth="1"/>
    <col min="15114" max="15114" width="12.7109375" style="22" customWidth="1"/>
    <col min="15115" max="15115" width="17.7109375" style="22" customWidth="1"/>
    <col min="15116" max="15116" width="25.85546875" style="22" customWidth="1"/>
    <col min="15117" max="15117" width="40.5703125" style="22" customWidth="1"/>
    <col min="15118" max="15118" width="33.7109375" style="22" customWidth="1"/>
    <col min="15119" max="15119" width="49.42578125" style="22" customWidth="1"/>
    <col min="15120" max="15122" width="23.85546875" style="22" customWidth="1"/>
    <col min="15123" max="15123" width="46.85546875" style="22" customWidth="1"/>
    <col min="15124" max="15125" width="23.85546875" style="22" customWidth="1"/>
    <col min="15126" max="15126" width="34.7109375" style="22" customWidth="1"/>
    <col min="15127" max="15128" width="37.5703125" style="22" customWidth="1"/>
    <col min="15129" max="15129" width="41.85546875" style="22" customWidth="1"/>
    <col min="15130" max="15130" width="37.5703125" style="22" customWidth="1"/>
    <col min="15131" max="15131" width="151.5703125" style="22" customWidth="1"/>
    <col min="15132" max="15132" width="44.85546875" style="22" customWidth="1"/>
    <col min="15133" max="15360" width="11.42578125" style="22"/>
    <col min="15361" max="15361" width="30.5703125" style="22" customWidth="1"/>
    <col min="15362" max="15362" width="16.28515625" style="22" customWidth="1"/>
    <col min="15363" max="15363" width="15.85546875" style="22" customWidth="1"/>
    <col min="15364" max="15364" width="26.7109375" style="22" customWidth="1"/>
    <col min="15365" max="15365" width="11.85546875" style="22" customWidth="1"/>
    <col min="15366" max="15366" width="12.7109375" style="22" customWidth="1"/>
    <col min="15367" max="15367" width="24.140625" style="22" customWidth="1"/>
    <col min="15368" max="15368" width="25" style="22" customWidth="1"/>
    <col min="15369" max="15369" width="39.85546875" style="22" customWidth="1"/>
    <col min="15370" max="15370" width="12.7109375" style="22" customWidth="1"/>
    <col min="15371" max="15371" width="17.7109375" style="22" customWidth="1"/>
    <col min="15372" max="15372" width="25.85546875" style="22" customWidth="1"/>
    <col min="15373" max="15373" width="40.5703125" style="22" customWidth="1"/>
    <col min="15374" max="15374" width="33.7109375" style="22" customWidth="1"/>
    <col min="15375" max="15375" width="49.42578125" style="22" customWidth="1"/>
    <col min="15376" max="15378" width="23.85546875" style="22" customWidth="1"/>
    <col min="15379" max="15379" width="46.85546875" style="22" customWidth="1"/>
    <col min="15380" max="15381" width="23.85546875" style="22" customWidth="1"/>
    <col min="15382" max="15382" width="34.7109375" style="22" customWidth="1"/>
    <col min="15383" max="15384" width="37.5703125" style="22" customWidth="1"/>
    <col min="15385" max="15385" width="41.85546875" style="22" customWidth="1"/>
    <col min="15386" max="15386" width="37.5703125" style="22" customWidth="1"/>
    <col min="15387" max="15387" width="151.5703125" style="22" customWidth="1"/>
    <col min="15388" max="15388" width="44.85546875" style="22" customWidth="1"/>
    <col min="15389" max="15616" width="11.42578125" style="22"/>
    <col min="15617" max="15617" width="30.5703125" style="22" customWidth="1"/>
    <col min="15618" max="15618" width="16.28515625" style="22" customWidth="1"/>
    <col min="15619" max="15619" width="15.85546875" style="22" customWidth="1"/>
    <col min="15620" max="15620" width="26.7109375" style="22" customWidth="1"/>
    <col min="15621" max="15621" width="11.85546875" style="22" customWidth="1"/>
    <col min="15622" max="15622" width="12.7109375" style="22" customWidth="1"/>
    <col min="15623" max="15623" width="24.140625" style="22" customWidth="1"/>
    <col min="15624" max="15624" width="25" style="22" customWidth="1"/>
    <col min="15625" max="15625" width="39.85546875" style="22" customWidth="1"/>
    <col min="15626" max="15626" width="12.7109375" style="22" customWidth="1"/>
    <col min="15627" max="15627" width="17.7109375" style="22" customWidth="1"/>
    <col min="15628" max="15628" width="25.85546875" style="22" customWidth="1"/>
    <col min="15629" max="15629" width="40.5703125" style="22" customWidth="1"/>
    <col min="15630" max="15630" width="33.7109375" style="22" customWidth="1"/>
    <col min="15631" max="15631" width="49.42578125" style="22" customWidth="1"/>
    <col min="15632" max="15634" width="23.85546875" style="22" customWidth="1"/>
    <col min="15635" max="15635" width="46.85546875" style="22" customWidth="1"/>
    <col min="15636" max="15637" width="23.85546875" style="22" customWidth="1"/>
    <col min="15638" max="15638" width="34.7109375" style="22" customWidth="1"/>
    <col min="15639" max="15640" width="37.5703125" style="22" customWidth="1"/>
    <col min="15641" max="15641" width="41.85546875" style="22" customWidth="1"/>
    <col min="15642" max="15642" width="37.5703125" style="22" customWidth="1"/>
    <col min="15643" max="15643" width="151.5703125" style="22" customWidth="1"/>
    <col min="15644" max="15644" width="44.85546875" style="22" customWidth="1"/>
    <col min="15645" max="15872" width="11.42578125" style="22"/>
    <col min="15873" max="15873" width="30.5703125" style="22" customWidth="1"/>
    <col min="15874" max="15874" width="16.28515625" style="22" customWidth="1"/>
    <col min="15875" max="15875" width="15.85546875" style="22" customWidth="1"/>
    <col min="15876" max="15876" width="26.7109375" style="22" customWidth="1"/>
    <col min="15877" max="15877" width="11.85546875" style="22" customWidth="1"/>
    <col min="15878" max="15878" width="12.7109375" style="22" customWidth="1"/>
    <col min="15879" max="15879" width="24.140625" style="22" customWidth="1"/>
    <col min="15880" max="15880" width="25" style="22" customWidth="1"/>
    <col min="15881" max="15881" width="39.85546875" style="22" customWidth="1"/>
    <col min="15882" max="15882" width="12.7109375" style="22" customWidth="1"/>
    <col min="15883" max="15883" width="17.7109375" style="22" customWidth="1"/>
    <col min="15884" max="15884" width="25.85546875" style="22" customWidth="1"/>
    <col min="15885" max="15885" width="40.5703125" style="22" customWidth="1"/>
    <col min="15886" max="15886" width="33.7109375" style="22" customWidth="1"/>
    <col min="15887" max="15887" width="49.42578125" style="22" customWidth="1"/>
    <col min="15888" max="15890" width="23.85546875" style="22" customWidth="1"/>
    <col min="15891" max="15891" width="46.85546875" style="22" customWidth="1"/>
    <col min="15892" max="15893" width="23.85546875" style="22" customWidth="1"/>
    <col min="15894" max="15894" width="34.7109375" style="22" customWidth="1"/>
    <col min="15895" max="15896" width="37.5703125" style="22" customWidth="1"/>
    <col min="15897" max="15897" width="41.85546875" style="22" customWidth="1"/>
    <col min="15898" max="15898" width="37.5703125" style="22" customWidth="1"/>
    <col min="15899" max="15899" width="151.5703125" style="22" customWidth="1"/>
    <col min="15900" max="15900" width="44.85546875" style="22" customWidth="1"/>
    <col min="15901" max="16128" width="11.42578125" style="22"/>
    <col min="16129" max="16129" width="30.5703125" style="22" customWidth="1"/>
    <col min="16130" max="16130" width="16.28515625" style="22" customWidth="1"/>
    <col min="16131" max="16131" width="15.85546875" style="22" customWidth="1"/>
    <col min="16132" max="16132" width="26.7109375" style="22" customWidth="1"/>
    <col min="16133" max="16133" width="11.85546875" style="22" customWidth="1"/>
    <col min="16134" max="16134" width="12.7109375" style="22" customWidth="1"/>
    <col min="16135" max="16135" width="24.140625" style="22" customWidth="1"/>
    <col min="16136" max="16136" width="25" style="22" customWidth="1"/>
    <col min="16137" max="16137" width="39.85546875" style="22" customWidth="1"/>
    <col min="16138" max="16138" width="12.7109375" style="22" customWidth="1"/>
    <col min="16139" max="16139" width="17.7109375" style="22" customWidth="1"/>
    <col min="16140" max="16140" width="25.85546875" style="22" customWidth="1"/>
    <col min="16141" max="16141" width="40.5703125" style="22" customWidth="1"/>
    <col min="16142" max="16142" width="33.7109375" style="22" customWidth="1"/>
    <col min="16143" max="16143" width="49.42578125" style="22" customWidth="1"/>
    <col min="16144" max="16146" width="23.85546875" style="22" customWidth="1"/>
    <col min="16147" max="16147" width="46.85546875" style="22" customWidth="1"/>
    <col min="16148" max="16149" width="23.85546875" style="22" customWidth="1"/>
    <col min="16150" max="16150" width="34.7109375" style="22" customWidth="1"/>
    <col min="16151" max="16152" width="37.5703125" style="22" customWidth="1"/>
    <col min="16153" max="16153" width="41.85546875" style="22" customWidth="1"/>
    <col min="16154" max="16154" width="37.5703125" style="22" customWidth="1"/>
    <col min="16155" max="16155" width="151.5703125" style="22" customWidth="1"/>
    <col min="16156" max="16156" width="44.85546875" style="22" customWidth="1"/>
    <col min="16157" max="16384" width="11.42578125" style="22"/>
  </cols>
  <sheetData>
    <row r="1" spans="1:252" ht="24" customHeight="1" thickBot="1" x14ac:dyDescent="0.3">
      <c r="A1" s="211"/>
      <c r="B1" s="212"/>
      <c r="AB1" s="46" t="s">
        <v>386</v>
      </c>
    </row>
    <row r="2" spans="1:252" ht="24" customHeight="1" x14ac:dyDescent="0.25">
      <c r="A2" s="213"/>
      <c r="B2" s="93"/>
      <c r="C2" s="214" t="s">
        <v>0</v>
      </c>
      <c r="D2" s="215"/>
      <c r="E2" s="215"/>
      <c r="F2" s="215"/>
      <c r="G2" s="215"/>
      <c r="H2" s="215"/>
      <c r="I2" s="215"/>
      <c r="J2" s="215"/>
      <c r="K2" s="215"/>
      <c r="L2" s="215"/>
      <c r="M2" s="215"/>
      <c r="N2" s="215"/>
      <c r="O2" s="215"/>
      <c r="P2" s="215"/>
      <c r="Q2" s="215"/>
      <c r="R2" s="215"/>
      <c r="S2" s="215"/>
      <c r="T2" s="215"/>
      <c r="U2" s="215"/>
      <c r="V2" s="215"/>
      <c r="W2" s="215"/>
      <c r="X2" s="215"/>
      <c r="Y2" s="215"/>
      <c r="Z2" s="215"/>
      <c r="AA2" s="216"/>
      <c r="AB2" s="47" t="s">
        <v>387</v>
      </c>
    </row>
    <row r="3" spans="1:252" ht="24" customHeight="1" x14ac:dyDescent="0.25">
      <c r="A3" s="213"/>
      <c r="B3" s="93"/>
      <c r="C3" s="217" t="s">
        <v>388</v>
      </c>
      <c r="D3" s="218"/>
      <c r="E3" s="218"/>
      <c r="F3" s="218"/>
      <c r="G3" s="218"/>
      <c r="H3" s="218"/>
      <c r="I3" s="218"/>
      <c r="J3" s="218"/>
      <c r="K3" s="218"/>
      <c r="L3" s="218"/>
      <c r="M3" s="218"/>
      <c r="N3" s="218"/>
      <c r="O3" s="218"/>
      <c r="P3" s="218"/>
      <c r="Q3" s="218"/>
      <c r="R3" s="218"/>
      <c r="S3" s="218"/>
      <c r="T3" s="218"/>
      <c r="U3" s="218"/>
      <c r="V3" s="218"/>
      <c r="W3" s="218"/>
      <c r="X3" s="218"/>
      <c r="Y3" s="218"/>
      <c r="Z3" s="218"/>
      <c r="AA3" s="219"/>
      <c r="AB3" s="47" t="s">
        <v>389</v>
      </c>
    </row>
    <row r="4" spans="1:252" ht="24" customHeight="1" thickBot="1" x14ac:dyDescent="0.3">
      <c r="A4" s="95"/>
      <c r="B4" s="97"/>
      <c r="C4" s="196" t="s">
        <v>1</v>
      </c>
      <c r="D4" s="197"/>
      <c r="E4" s="197"/>
      <c r="F4" s="197"/>
      <c r="G4" s="197"/>
      <c r="H4" s="197"/>
      <c r="I4" s="197"/>
      <c r="J4" s="197"/>
      <c r="K4" s="197"/>
      <c r="L4" s="197"/>
      <c r="M4" s="197"/>
      <c r="N4" s="197"/>
      <c r="O4" s="197"/>
      <c r="P4" s="197"/>
      <c r="Q4" s="197"/>
      <c r="R4" s="197"/>
      <c r="S4" s="197"/>
      <c r="T4" s="197"/>
      <c r="U4" s="197"/>
      <c r="V4" s="197"/>
      <c r="W4" s="197"/>
      <c r="X4" s="197"/>
      <c r="Y4" s="197"/>
      <c r="Z4" s="197"/>
      <c r="AA4" s="198"/>
      <c r="AB4" s="48" t="s">
        <v>390</v>
      </c>
    </row>
    <row r="5" spans="1:252" ht="16.5" thickBot="1" x14ac:dyDescent="0.3">
      <c r="A5" s="199" t="s">
        <v>391</v>
      </c>
      <c r="B5" s="200"/>
      <c r="C5" s="200"/>
      <c r="D5" s="200"/>
      <c r="E5" s="200"/>
      <c r="F5" s="200"/>
      <c r="G5" s="201"/>
      <c r="H5" s="202" t="s">
        <v>392</v>
      </c>
      <c r="I5" s="202"/>
      <c r="J5" s="202"/>
      <c r="K5" s="202"/>
      <c r="L5" s="202"/>
      <c r="M5" s="202"/>
      <c r="N5" s="203"/>
      <c r="O5" s="204"/>
      <c r="P5" s="204"/>
      <c r="Q5" s="204"/>
      <c r="R5" s="204"/>
      <c r="S5" s="204"/>
      <c r="T5" s="204"/>
      <c r="U5" s="204"/>
      <c r="V5" s="204"/>
      <c r="W5" s="204"/>
      <c r="X5" s="204"/>
      <c r="Y5" s="204"/>
      <c r="Z5" s="204"/>
      <c r="AA5" s="204"/>
      <c r="AB5" s="205"/>
    </row>
    <row r="6" spans="1:252" ht="16.5" thickBot="1" x14ac:dyDescent="0.3">
      <c r="A6" s="206" t="s">
        <v>393</v>
      </c>
      <c r="B6" s="207"/>
      <c r="C6" s="207"/>
      <c r="D6" s="207"/>
      <c r="E6" s="207"/>
      <c r="F6" s="207"/>
      <c r="G6" s="207"/>
      <c r="H6" s="207"/>
      <c r="I6" s="207"/>
      <c r="J6" s="207"/>
      <c r="K6" s="61"/>
      <c r="L6" s="208" t="s">
        <v>2</v>
      </c>
      <c r="M6" s="209"/>
      <c r="N6" s="209"/>
      <c r="O6" s="209"/>
      <c r="P6" s="209"/>
      <c r="Q6" s="209"/>
      <c r="R6" s="209"/>
      <c r="S6" s="209"/>
      <c r="T6" s="209"/>
      <c r="U6" s="209"/>
      <c r="V6" s="209"/>
      <c r="W6" s="209"/>
      <c r="X6" s="209"/>
      <c r="Y6" s="209"/>
      <c r="Z6" s="209"/>
      <c r="AA6" s="209"/>
      <c r="AB6" s="210"/>
    </row>
    <row r="7" spans="1:252" x14ac:dyDescent="0.25">
      <c r="A7" s="92"/>
      <c r="B7" s="92"/>
      <c r="C7" s="92"/>
      <c r="D7" s="92"/>
      <c r="E7" s="92"/>
      <c r="F7" s="92"/>
      <c r="G7" s="92"/>
      <c r="I7" s="63"/>
      <c r="J7" s="63"/>
      <c r="K7" s="63"/>
      <c r="L7" s="63"/>
      <c r="M7" s="63"/>
      <c r="N7" s="63"/>
      <c r="O7" s="63"/>
      <c r="P7" s="63"/>
      <c r="Q7" s="63"/>
      <c r="R7" s="63"/>
      <c r="T7" s="63"/>
      <c r="U7" s="63"/>
      <c r="V7" s="23"/>
      <c r="W7" s="23"/>
      <c r="X7" s="24"/>
      <c r="Y7" s="63"/>
      <c r="Z7" s="63"/>
      <c r="AA7" s="25"/>
      <c r="AB7" s="15"/>
      <c r="AC7" s="2"/>
      <c r="AD7" s="2"/>
      <c r="AE7" s="2"/>
      <c r="AF7" s="2"/>
      <c r="AG7" s="2"/>
      <c r="AH7" s="2"/>
      <c r="AI7" s="2"/>
      <c r="AJ7" s="2"/>
      <c r="AK7" s="2"/>
      <c r="AL7" s="2"/>
      <c r="AM7" s="2"/>
      <c r="AN7" s="2"/>
      <c r="AO7" s="2"/>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row>
    <row r="8" spans="1:252" ht="31.5" x14ac:dyDescent="0.25">
      <c r="A8" s="191" t="s">
        <v>394</v>
      </c>
      <c r="B8" s="191"/>
      <c r="C8" s="191"/>
      <c r="D8" s="191"/>
      <c r="E8" s="191"/>
      <c r="F8" s="191"/>
      <c r="G8" s="191"/>
      <c r="H8" s="191"/>
      <c r="I8" s="191"/>
      <c r="J8" s="191"/>
      <c r="K8" s="191"/>
      <c r="L8" s="112" t="s">
        <v>395</v>
      </c>
      <c r="M8" s="112"/>
      <c r="N8" s="112"/>
      <c r="O8" s="112" t="s">
        <v>396</v>
      </c>
      <c r="P8" s="112"/>
      <c r="Q8" s="112"/>
      <c r="R8" s="112" t="s">
        <v>397</v>
      </c>
      <c r="S8" s="112"/>
      <c r="T8" s="112" t="s">
        <v>398</v>
      </c>
      <c r="U8" s="112"/>
      <c r="V8" s="112"/>
      <c r="W8" s="112"/>
      <c r="X8" s="112"/>
      <c r="Y8" s="112" t="s">
        <v>399</v>
      </c>
      <c r="Z8" s="112"/>
      <c r="AA8" s="59" t="s">
        <v>400</v>
      </c>
      <c r="AB8" s="60" t="s">
        <v>401</v>
      </c>
      <c r="AC8" s="2"/>
      <c r="AD8" s="2"/>
      <c r="AE8" s="2"/>
      <c r="AF8" s="2"/>
      <c r="AG8" s="2"/>
      <c r="AH8" s="2"/>
      <c r="AI8" s="2"/>
      <c r="AJ8" s="2"/>
      <c r="AK8" s="2"/>
      <c r="AL8" s="2"/>
      <c r="AM8" s="2"/>
      <c r="AN8" s="2"/>
      <c r="AO8" s="2"/>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row>
    <row r="9" spans="1:252" x14ac:dyDescent="0.25">
      <c r="A9" s="191" t="s">
        <v>402</v>
      </c>
      <c r="B9" s="191" t="s">
        <v>403</v>
      </c>
      <c r="C9" s="191" t="s">
        <v>404</v>
      </c>
      <c r="D9" s="195" t="s">
        <v>405</v>
      </c>
      <c r="E9" s="195"/>
      <c r="F9" s="195"/>
      <c r="G9" s="190" t="s">
        <v>406</v>
      </c>
      <c r="H9" s="191" t="s">
        <v>407</v>
      </c>
      <c r="I9" s="195" t="s">
        <v>408</v>
      </c>
      <c r="J9" s="195"/>
      <c r="K9" s="195"/>
      <c r="L9" s="66">
        <v>1</v>
      </c>
      <c r="M9" s="66">
        <v>2</v>
      </c>
      <c r="N9" s="66">
        <v>3</v>
      </c>
      <c r="O9" s="66">
        <v>4</v>
      </c>
      <c r="P9" s="66">
        <v>5</v>
      </c>
      <c r="Q9" s="66">
        <v>6</v>
      </c>
      <c r="R9" s="66">
        <v>7</v>
      </c>
      <c r="S9" s="66">
        <v>8</v>
      </c>
      <c r="T9" s="66">
        <v>9</v>
      </c>
      <c r="U9" s="66">
        <v>10</v>
      </c>
      <c r="V9" s="64">
        <v>11</v>
      </c>
      <c r="W9" s="64">
        <v>12</v>
      </c>
      <c r="X9" s="27">
        <v>13</v>
      </c>
      <c r="Y9" s="66">
        <v>14</v>
      </c>
      <c r="Z9" s="66">
        <v>15</v>
      </c>
      <c r="AA9" s="66">
        <v>16</v>
      </c>
      <c r="AB9" s="60">
        <v>17</v>
      </c>
    </row>
    <row r="10" spans="1:252" ht="189" x14ac:dyDescent="0.25">
      <c r="A10" s="191"/>
      <c r="B10" s="191"/>
      <c r="C10" s="191"/>
      <c r="D10" s="191" t="s">
        <v>409</v>
      </c>
      <c r="E10" s="191" t="s">
        <v>410</v>
      </c>
      <c r="F10" s="191" t="s">
        <v>411</v>
      </c>
      <c r="G10" s="190"/>
      <c r="H10" s="191"/>
      <c r="I10" s="191" t="s">
        <v>409</v>
      </c>
      <c r="J10" s="191" t="s">
        <v>412</v>
      </c>
      <c r="K10" s="191" t="s">
        <v>413</v>
      </c>
      <c r="L10" s="191" t="s">
        <v>3</v>
      </c>
      <c r="M10" s="191" t="s">
        <v>4</v>
      </c>
      <c r="N10" s="191" t="s">
        <v>5</v>
      </c>
      <c r="O10" s="191" t="s">
        <v>414</v>
      </c>
      <c r="P10" s="191" t="s">
        <v>415</v>
      </c>
      <c r="Q10" s="191" t="s">
        <v>210</v>
      </c>
      <c r="R10" s="189" t="s">
        <v>6</v>
      </c>
      <c r="S10" s="65" t="s">
        <v>416</v>
      </c>
      <c r="T10" s="192" t="s">
        <v>8</v>
      </c>
      <c r="U10" s="192" t="s">
        <v>9</v>
      </c>
      <c r="V10" s="193" t="s">
        <v>10</v>
      </c>
      <c r="W10" s="194" t="s">
        <v>11</v>
      </c>
      <c r="X10" s="65" t="s">
        <v>417</v>
      </c>
      <c r="Y10" s="189" t="s">
        <v>12</v>
      </c>
      <c r="Z10" s="189" t="s">
        <v>13</v>
      </c>
      <c r="AA10" s="189" t="s">
        <v>14</v>
      </c>
      <c r="AB10" s="190" t="s">
        <v>15</v>
      </c>
      <c r="AC10" s="3"/>
      <c r="AD10" s="3"/>
      <c r="AE10" s="3"/>
      <c r="AF10" s="3"/>
      <c r="AG10" s="3"/>
      <c r="AH10" s="3"/>
      <c r="AI10" s="3"/>
      <c r="AJ10" s="3"/>
      <c r="AK10" s="3"/>
      <c r="AL10" s="3"/>
      <c r="AM10" s="3"/>
      <c r="AN10" s="3"/>
      <c r="AO10" s="3"/>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63" x14ac:dyDescent="0.25">
      <c r="A11" s="191"/>
      <c r="B11" s="191"/>
      <c r="C11" s="191"/>
      <c r="D11" s="191"/>
      <c r="E11" s="191"/>
      <c r="F11" s="191"/>
      <c r="G11" s="190"/>
      <c r="H11" s="191"/>
      <c r="I11" s="191"/>
      <c r="J11" s="191"/>
      <c r="K11" s="191"/>
      <c r="L11" s="191"/>
      <c r="M11" s="191"/>
      <c r="N11" s="191"/>
      <c r="O11" s="191"/>
      <c r="P11" s="191"/>
      <c r="Q11" s="191"/>
      <c r="R11" s="189"/>
      <c r="S11" s="65" t="s">
        <v>7</v>
      </c>
      <c r="T11" s="192"/>
      <c r="U11" s="192"/>
      <c r="V11" s="193"/>
      <c r="W11" s="194"/>
      <c r="X11" s="65" t="s">
        <v>418</v>
      </c>
      <c r="Y11" s="189"/>
      <c r="Z11" s="189"/>
      <c r="AA11" s="189"/>
      <c r="AB11" s="190"/>
      <c r="AC11" s="3"/>
      <c r="AD11" s="3"/>
      <c r="AE11" s="3"/>
      <c r="AF11" s="3"/>
      <c r="AG11" s="3"/>
      <c r="AH11" s="3"/>
      <c r="AI11" s="3"/>
      <c r="AJ11" s="3"/>
      <c r="AK11" s="3"/>
      <c r="AL11" s="3"/>
      <c r="AM11" s="3"/>
      <c r="AN11" s="3"/>
      <c r="AO11" s="3"/>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409.5" customHeight="1" x14ac:dyDescent="0.25">
      <c r="A12" s="67" t="s">
        <v>211</v>
      </c>
      <c r="B12" s="59" t="s">
        <v>212</v>
      </c>
      <c r="C12" s="54" t="s">
        <v>419</v>
      </c>
      <c r="D12" s="54" t="s">
        <v>213</v>
      </c>
      <c r="E12" s="53">
        <v>1</v>
      </c>
      <c r="F12" s="53">
        <v>1</v>
      </c>
      <c r="G12" s="29" t="s">
        <v>214</v>
      </c>
      <c r="H12" s="29" t="s">
        <v>215</v>
      </c>
      <c r="I12" s="29" t="s">
        <v>216</v>
      </c>
      <c r="J12" s="54">
        <v>0</v>
      </c>
      <c r="K12" s="79">
        <v>1</v>
      </c>
      <c r="L12" s="54" t="s">
        <v>611</v>
      </c>
      <c r="M12" s="55" t="s">
        <v>113</v>
      </c>
      <c r="N12" s="56" t="s">
        <v>114</v>
      </c>
      <c r="O12" s="56" t="s">
        <v>115</v>
      </c>
      <c r="P12" s="71">
        <v>0.7</v>
      </c>
      <c r="Q12" s="71">
        <v>0.3</v>
      </c>
      <c r="R12" s="30">
        <v>0.05</v>
      </c>
      <c r="S12" s="74">
        <f>R12/Q12</f>
        <v>0.16666666666666669</v>
      </c>
      <c r="T12" s="56">
        <v>10944010101</v>
      </c>
      <c r="U12" s="56" t="s">
        <v>420</v>
      </c>
      <c r="V12" s="57">
        <v>10254075</v>
      </c>
      <c r="W12" s="31">
        <v>0</v>
      </c>
      <c r="X12" s="32">
        <f>W12/V12</f>
        <v>0</v>
      </c>
      <c r="Y12" s="68" t="s">
        <v>421</v>
      </c>
      <c r="Z12" s="68" t="s">
        <v>422</v>
      </c>
      <c r="AA12" s="69" t="s">
        <v>666</v>
      </c>
      <c r="AB12" s="56" t="s">
        <v>217</v>
      </c>
      <c r="AC12" s="3"/>
      <c r="AD12" s="3"/>
      <c r="AE12" s="3"/>
      <c r="AF12" s="3"/>
      <c r="AG12" s="3"/>
      <c r="AH12" s="3"/>
      <c r="AI12" s="3"/>
      <c r="AJ12" s="3"/>
      <c r="AK12" s="3"/>
      <c r="AL12" s="3"/>
      <c r="AM12" s="3"/>
      <c r="AN12" s="3"/>
      <c r="AO12" s="3"/>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223.5" customHeight="1" x14ac:dyDescent="0.25">
      <c r="A13" s="174" t="s">
        <v>211</v>
      </c>
      <c r="B13" s="112" t="s">
        <v>212</v>
      </c>
      <c r="C13" s="104" t="s">
        <v>419</v>
      </c>
      <c r="D13" s="104" t="s">
        <v>213</v>
      </c>
      <c r="E13" s="113">
        <v>1</v>
      </c>
      <c r="F13" s="113">
        <v>1</v>
      </c>
      <c r="G13" s="104" t="s">
        <v>214</v>
      </c>
      <c r="H13" s="104" t="s">
        <v>218</v>
      </c>
      <c r="I13" s="104" t="s">
        <v>219</v>
      </c>
      <c r="J13" s="113">
        <v>1</v>
      </c>
      <c r="K13" s="113">
        <v>1</v>
      </c>
      <c r="L13" s="104" t="s">
        <v>612</v>
      </c>
      <c r="M13" s="114" t="s">
        <v>116</v>
      </c>
      <c r="N13" s="98" t="s">
        <v>117</v>
      </c>
      <c r="O13" s="98" t="s">
        <v>220</v>
      </c>
      <c r="P13" s="187">
        <v>0</v>
      </c>
      <c r="Q13" s="178">
        <v>3918</v>
      </c>
      <c r="R13" s="188">
        <v>3929.1</v>
      </c>
      <c r="S13" s="136">
        <v>1</v>
      </c>
      <c r="T13" s="98">
        <v>10944010201</v>
      </c>
      <c r="U13" s="98" t="s">
        <v>420</v>
      </c>
      <c r="V13" s="115">
        <v>3199935300</v>
      </c>
      <c r="W13" s="115">
        <v>3199548296.96</v>
      </c>
      <c r="X13" s="184">
        <f>W13/V13</f>
        <v>0.9998790591047263</v>
      </c>
      <c r="Y13" s="117" t="s">
        <v>423</v>
      </c>
      <c r="Z13" s="186" t="s">
        <v>424</v>
      </c>
      <c r="AA13" s="118" t="s">
        <v>667</v>
      </c>
      <c r="AB13" s="98" t="s">
        <v>221</v>
      </c>
      <c r="AC13" s="3"/>
      <c r="AD13" s="3"/>
      <c r="AE13" s="3"/>
      <c r="AF13" s="3"/>
      <c r="AG13" s="3"/>
      <c r="AH13" s="3"/>
      <c r="AI13" s="3"/>
      <c r="AJ13" s="3"/>
      <c r="AK13" s="3"/>
      <c r="AL13" s="3"/>
      <c r="AM13" s="3"/>
      <c r="AN13" s="3"/>
      <c r="AO13" s="3"/>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13.5" customHeight="1" x14ac:dyDescent="0.25">
      <c r="A14" s="174"/>
      <c r="B14" s="112"/>
      <c r="C14" s="104"/>
      <c r="D14" s="104"/>
      <c r="E14" s="113"/>
      <c r="F14" s="113"/>
      <c r="G14" s="104"/>
      <c r="H14" s="104"/>
      <c r="I14" s="104"/>
      <c r="J14" s="113"/>
      <c r="K14" s="113"/>
      <c r="L14" s="104"/>
      <c r="M14" s="114"/>
      <c r="N14" s="98"/>
      <c r="O14" s="98"/>
      <c r="P14" s="187"/>
      <c r="Q14" s="178"/>
      <c r="R14" s="188"/>
      <c r="S14" s="136"/>
      <c r="T14" s="98"/>
      <c r="U14" s="98"/>
      <c r="V14" s="115"/>
      <c r="W14" s="115"/>
      <c r="X14" s="184"/>
      <c r="Y14" s="117"/>
      <c r="Z14" s="186"/>
      <c r="AA14" s="118"/>
      <c r="AB14" s="98"/>
      <c r="AC14" s="3"/>
      <c r="AD14" s="3"/>
      <c r="AE14" s="3"/>
      <c r="AF14" s="3"/>
      <c r="AG14" s="3"/>
      <c r="AH14" s="3"/>
      <c r="AI14" s="3"/>
      <c r="AJ14" s="3"/>
      <c r="AK14" s="3"/>
      <c r="AL14" s="3"/>
      <c r="AM14" s="3"/>
      <c r="AN14" s="3"/>
      <c r="AO14" s="3"/>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128.25" customHeight="1" x14ac:dyDescent="0.25">
      <c r="A15" s="174" t="s">
        <v>211</v>
      </c>
      <c r="B15" s="112" t="s">
        <v>212</v>
      </c>
      <c r="C15" s="104" t="s">
        <v>419</v>
      </c>
      <c r="D15" s="104" t="s">
        <v>213</v>
      </c>
      <c r="E15" s="113">
        <v>0.98</v>
      </c>
      <c r="F15" s="113">
        <v>1</v>
      </c>
      <c r="G15" s="104" t="s">
        <v>214</v>
      </c>
      <c r="H15" s="104" t="s">
        <v>222</v>
      </c>
      <c r="I15" s="104" t="s">
        <v>223</v>
      </c>
      <c r="J15" s="113">
        <v>1</v>
      </c>
      <c r="K15" s="113">
        <v>1</v>
      </c>
      <c r="L15" s="104" t="s">
        <v>613</v>
      </c>
      <c r="M15" s="114" t="s">
        <v>118</v>
      </c>
      <c r="N15" s="98" t="s">
        <v>119</v>
      </c>
      <c r="O15" s="56" t="s">
        <v>224</v>
      </c>
      <c r="P15" s="56" t="s">
        <v>17</v>
      </c>
      <c r="Q15" s="56">
        <v>1</v>
      </c>
      <c r="R15" s="56">
        <v>0</v>
      </c>
      <c r="S15" s="74">
        <f>R15/Q15</f>
        <v>0</v>
      </c>
      <c r="T15" s="98">
        <v>10944010301</v>
      </c>
      <c r="U15" s="98" t="s">
        <v>420</v>
      </c>
      <c r="V15" s="115">
        <v>1030766690.29</v>
      </c>
      <c r="W15" s="115">
        <v>986283445.12</v>
      </c>
      <c r="X15" s="184">
        <f>W15/V15</f>
        <v>0.95684450653184683</v>
      </c>
      <c r="Y15" s="56" t="s">
        <v>425</v>
      </c>
      <c r="Z15" s="56" t="s">
        <v>426</v>
      </c>
      <c r="AA15" s="69" t="s">
        <v>427</v>
      </c>
      <c r="AB15" s="98" t="s">
        <v>225</v>
      </c>
      <c r="AC15" s="3"/>
      <c r="AD15" s="3"/>
      <c r="AE15" s="3"/>
      <c r="AF15" s="3"/>
      <c r="AG15" s="3"/>
      <c r="AH15" s="3"/>
      <c r="AI15" s="3"/>
      <c r="AJ15" s="3"/>
      <c r="AK15" s="3"/>
      <c r="AL15" s="3"/>
      <c r="AM15" s="3"/>
      <c r="AN15" s="3"/>
      <c r="AO15" s="3"/>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154.5" customHeight="1" x14ac:dyDescent="0.25">
      <c r="A16" s="174"/>
      <c r="B16" s="112"/>
      <c r="C16" s="104"/>
      <c r="D16" s="104"/>
      <c r="E16" s="113"/>
      <c r="F16" s="113"/>
      <c r="G16" s="104"/>
      <c r="H16" s="104"/>
      <c r="I16" s="104"/>
      <c r="J16" s="113"/>
      <c r="K16" s="113"/>
      <c r="L16" s="104"/>
      <c r="M16" s="114"/>
      <c r="N16" s="98"/>
      <c r="O16" s="98" t="s">
        <v>120</v>
      </c>
      <c r="P16" s="98">
        <v>231</v>
      </c>
      <c r="Q16" s="98">
        <f>723-P16</f>
        <v>492</v>
      </c>
      <c r="R16" s="98">
        <f>39+274</f>
        <v>313</v>
      </c>
      <c r="S16" s="101">
        <f>+R16/Q16</f>
        <v>0.63617886178861793</v>
      </c>
      <c r="T16" s="98"/>
      <c r="U16" s="98"/>
      <c r="V16" s="115"/>
      <c r="W16" s="115"/>
      <c r="X16" s="184"/>
      <c r="Y16" s="98" t="s">
        <v>428</v>
      </c>
      <c r="Z16" s="98" t="s">
        <v>429</v>
      </c>
      <c r="AA16" s="118" t="s">
        <v>668</v>
      </c>
      <c r="AB16" s="98"/>
      <c r="AC16" s="3"/>
      <c r="AD16" s="3"/>
      <c r="AE16" s="3"/>
      <c r="AF16" s="3"/>
      <c r="AG16" s="3"/>
      <c r="AH16" s="3"/>
      <c r="AI16" s="3"/>
      <c r="AJ16" s="3"/>
      <c r="AK16" s="3"/>
      <c r="AL16" s="3"/>
      <c r="AM16" s="3"/>
      <c r="AN16" s="3"/>
      <c r="AO16" s="3"/>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154.5" customHeight="1" x14ac:dyDescent="0.25">
      <c r="A17" s="174"/>
      <c r="B17" s="112"/>
      <c r="C17" s="104"/>
      <c r="D17" s="104"/>
      <c r="E17" s="113"/>
      <c r="F17" s="113"/>
      <c r="G17" s="104"/>
      <c r="H17" s="104"/>
      <c r="I17" s="104"/>
      <c r="J17" s="113"/>
      <c r="K17" s="113"/>
      <c r="L17" s="104"/>
      <c r="M17" s="114"/>
      <c r="N17" s="98"/>
      <c r="O17" s="98"/>
      <c r="P17" s="98"/>
      <c r="Q17" s="98"/>
      <c r="R17" s="98"/>
      <c r="S17" s="101"/>
      <c r="T17" s="98"/>
      <c r="U17" s="98"/>
      <c r="V17" s="115"/>
      <c r="W17" s="115"/>
      <c r="X17" s="184"/>
      <c r="Y17" s="98"/>
      <c r="Z17" s="98"/>
      <c r="AA17" s="118"/>
      <c r="AB17" s="98"/>
      <c r="AC17" s="3"/>
      <c r="AD17" s="3"/>
      <c r="AE17" s="3"/>
      <c r="AF17" s="3"/>
      <c r="AG17" s="3"/>
      <c r="AH17" s="3"/>
      <c r="AI17" s="3"/>
      <c r="AJ17" s="3"/>
      <c r="AK17" s="3"/>
      <c r="AL17" s="3"/>
      <c r="AM17" s="3"/>
      <c r="AN17" s="3"/>
      <c r="AO17" s="3"/>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10" customHeight="1" x14ac:dyDescent="0.25">
      <c r="A18" s="174"/>
      <c r="B18" s="112"/>
      <c r="C18" s="104"/>
      <c r="D18" s="104"/>
      <c r="E18" s="113"/>
      <c r="F18" s="113"/>
      <c r="G18" s="104"/>
      <c r="H18" s="104"/>
      <c r="I18" s="104"/>
      <c r="J18" s="113"/>
      <c r="K18" s="113"/>
      <c r="L18" s="104"/>
      <c r="M18" s="114"/>
      <c r="N18" s="98"/>
      <c r="O18" s="98"/>
      <c r="P18" s="98"/>
      <c r="Q18" s="98"/>
      <c r="R18" s="98"/>
      <c r="S18" s="101"/>
      <c r="T18" s="98"/>
      <c r="U18" s="98"/>
      <c r="V18" s="115"/>
      <c r="W18" s="115"/>
      <c r="X18" s="184"/>
      <c r="Y18" s="98" t="s">
        <v>430</v>
      </c>
      <c r="Z18" s="98" t="s">
        <v>431</v>
      </c>
      <c r="AA18" s="118" t="s">
        <v>432</v>
      </c>
      <c r="AB18" s="98"/>
      <c r="AC18" s="3"/>
      <c r="AD18" s="3"/>
      <c r="AE18" s="3"/>
      <c r="AF18" s="3"/>
      <c r="AG18" s="3"/>
      <c r="AH18" s="3"/>
      <c r="AI18" s="3"/>
      <c r="AJ18" s="3"/>
      <c r="AK18" s="3"/>
      <c r="AL18" s="3"/>
      <c r="AM18" s="3"/>
      <c r="AN18" s="3"/>
      <c r="AO18" s="3"/>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210" customHeight="1" x14ac:dyDescent="0.25">
      <c r="A19" s="174"/>
      <c r="B19" s="112"/>
      <c r="C19" s="104"/>
      <c r="D19" s="104"/>
      <c r="E19" s="113"/>
      <c r="F19" s="113"/>
      <c r="G19" s="104"/>
      <c r="H19" s="104"/>
      <c r="I19" s="104"/>
      <c r="J19" s="113"/>
      <c r="K19" s="113"/>
      <c r="L19" s="104"/>
      <c r="M19" s="114"/>
      <c r="N19" s="98"/>
      <c r="O19" s="98"/>
      <c r="P19" s="98"/>
      <c r="Q19" s="98"/>
      <c r="R19" s="98"/>
      <c r="S19" s="101"/>
      <c r="T19" s="98"/>
      <c r="U19" s="98"/>
      <c r="V19" s="115"/>
      <c r="W19" s="115"/>
      <c r="X19" s="184"/>
      <c r="Y19" s="98"/>
      <c r="Z19" s="98"/>
      <c r="AA19" s="118"/>
      <c r="AB19" s="98"/>
      <c r="AC19" s="3"/>
      <c r="AD19" s="3"/>
      <c r="AE19" s="3"/>
      <c r="AF19" s="3"/>
      <c r="AG19" s="3"/>
      <c r="AH19" s="3"/>
      <c r="AI19" s="3"/>
      <c r="AJ19" s="3"/>
      <c r="AK19" s="3"/>
      <c r="AL19" s="3"/>
      <c r="AM19" s="3"/>
      <c r="AN19" s="3"/>
      <c r="AO19" s="3"/>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175.5" customHeight="1" x14ac:dyDescent="0.25">
      <c r="A20" s="174" t="s">
        <v>211</v>
      </c>
      <c r="B20" s="112" t="s">
        <v>212</v>
      </c>
      <c r="C20" s="112" t="s">
        <v>419</v>
      </c>
      <c r="D20" s="112" t="s">
        <v>226</v>
      </c>
      <c r="E20" s="112" t="s">
        <v>227</v>
      </c>
      <c r="F20" s="113">
        <v>1</v>
      </c>
      <c r="G20" s="104" t="s">
        <v>214</v>
      </c>
      <c r="H20" s="104" t="s">
        <v>121</v>
      </c>
      <c r="I20" s="104" t="s">
        <v>228</v>
      </c>
      <c r="J20" s="104" t="s">
        <v>17</v>
      </c>
      <c r="K20" s="113">
        <v>1</v>
      </c>
      <c r="L20" s="104" t="s">
        <v>614</v>
      </c>
      <c r="M20" s="114" t="s">
        <v>121</v>
      </c>
      <c r="N20" s="98" t="s">
        <v>122</v>
      </c>
      <c r="O20" s="98" t="s">
        <v>123</v>
      </c>
      <c r="P20" s="98">
        <v>224</v>
      </c>
      <c r="Q20" s="98">
        <f>883-P20</f>
        <v>659</v>
      </c>
      <c r="R20" s="185">
        <v>14.68</v>
      </c>
      <c r="S20" s="119">
        <f>R20/Q20</f>
        <v>2.2276176024279209E-2</v>
      </c>
      <c r="T20" s="98">
        <v>10944010401</v>
      </c>
      <c r="U20" s="98" t="s">
        <v>420</v>
      </c>
      <c r="V20" s="115">
        <v>721600000</v>
      </c>
      <c r="W20" s="115">
        <v>426453588.5</v>
      </c>
      <c r="X20" s="120">
        <f>W20/V20</f>
        <v>0.59098335435144123</v>
      </c>
      <c r="Y20" s="178" t="s">
        <v>433</v>
      </c>
      <c r="Z20" s="98" t="s">
        <v>434</v>
      </c>
      <c r="AA20" s="183" t="s">
        <v>602</v>
      </c>
      <c r="AB20" s="56" t="s">
        <v>229</v>
      </c>
      <c r="AC20" s="3"/>
      <c r="AD20" s="3"/>
      <c r="AE20" s="3"/>
      <c r="AF20" s="3"/>
      <c r="AG20" s="3"/>
      <c r="AH20" s="3"/>
      <c r="AI20" s="3"/>
      <c r="AJ20" s="3"/>
      <c r="AK20" s="3"/>
      <c r="AL20" s="3"/>
      <c r="AM20" s="3"/>
      <c r="AN20" s="3"/>
      <c r="AO20" s="3"/>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175.5" customHeight="1" x14ac:dyDescent="0.25">
      <c r="A21" s="174"/>
      <c r="B21" s="112"/>
      <c r="C21" s="112"/>
      <c r="D21" s="112"/>
      <c r="E21" s="112"/>
      <c r="F21" s="113"/>
      <c r="G21" s="104"/>
      <c r="H21" s="104"/>
      <c r="I21" s="104"/>
      <c r="J21" s="104"/>
      <c r="K21" s="113"/>
      <c r="L21" s="104"/>
      <c r="M21" s="114"/>
      <c r="N21" s="98"/>
      <c r="O21" s="98"/>
      <c r="P21" s="98"/>
      <c r="Q21" s="98"/>
      <c r="R21" s="185"/>
      <c r="S21" s="119"/>
      <c r="T21" s="98"/>
      <c r="U21" s="98"/>
      <c r="V21" s="115"/>
      <c r="W21" s="115"/>
      <c r="X21" s="101"/>
      <c r="Y21" s="98"/>
      <c r="Z21" s="98"/>
      <c r="AA21" s="183"/>
      <c r="AB21" s="56" t="s">
        <v>229</v>
      </c>
      <c r="AC21" s="3"/>
      <c r="AD21" s="3"/>
      <c r="AE21" s="3"/>
      <c r="AF21" s="3"/>
      <c r="AG21" s="3"/>
      <c r="AH21" s="3"/>
      <c r="AI21" s="3"/>
      <c r="AJ21" s="3"/>
      <c r="AK21" s="3"/>
      <c r="AL21" s="3"/>
      <c r="AM21" s="3"/>
      <c r="AN21" s="3"/>
      <c r="AO21" s="3"/>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142.5" customHeight="1" x14ac:dyDescent="0.25">
      <c r="A22" s="174"/>
      <c r="B22" s="112"/>
      <c r="C22" s="112"/>
      <c r="D22" s="112"/>
      <c r="E22" s="112"/>
      <c r="F22" s="113"/>
      <c r="G22" s="104"/>
      <c r="H22" s="104"/>
      <c r="I22" s="104"/>
      <c r="J22" s="104"/>
      <c r="K22" s="113"/>
      <c r="L22" s="104"/>
      <c r="M22" s="114"/>
      <c r="N22" s="98"/>
      <c r="O22" s="98"/>
      <c r="P22" s="98"/>
      <c r="Q22" s="98"/>
      <c r="R22" s="185"/>
      <c r="S22" s="119"/>
      <c r="T22" s="98"/>
      <c r="U22" s="98"/>
      <c r="V22" s="115"/>
      <c r="W22" s="115"/>
      <c r="X22" s="101"/>
      <c r="Y22" s="98"/>
      <c r="Z22" s="98"/>
      <c r="AA22" s="183" t="s">
        <v>669</v>
      </c>
      <c r="AB22" s="56" t="s">
        <v>229</v>
      </c>
      <c r="AC22" s="3"/>
      <c r="AD22" s="3"/>
      <c r="AE22" s="3"/>
      <c r="AF22" s="3"/>
      <c r="AG22" s="3"/>
      <c r="AH22" s="3"/>
      <c r="AI22" s="3"/>
      <c r="AJ22" s="3"/>
      <c r="AK22" s="3"/>
      <c r="AL22" s="3"/>
      <c r="AM22" s="3"/>
      <c r="AN22" s="3"/>
      <c r="AO22" s="3"/>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142.5" customHeight="1" x14ac:dyDescent="0.25">
      <c r="A23" s="174"/>
      <c r="B23" s="112"/>
      <c r="C23" s="112"/>
      <c r="D23" s="112"/>
      <c r="E23" s="112"/>
      <c r="F23" s="113"/>
      <c r="G23" s="104"/>
      <c r="H23" s="104"/>
      <c r="I23" s="104"/>
      <c r="J23" s="104"/>
      <c r="K23" s="113"/>
      <c r="L23" s="104"/>
      <c r="M23" s="114"/>
      <c r="N23" s="98"/>
      <c r="O23" s="98"/>
      <c r="P23" s="98"/>
      <c r="Q23" s="98"/>
      <c r="R23" s="185"/>
      <c r="S23" s="119"/>
      <c r="T23" s="98"/>
      <c r="U23" s="98"/>
      <c r="V23" s="115"/>
      <c r="W23" s="115"/>
      <c r="X23" s="101"/>
      <c r="Y23" s="98"/>
      <c r="Z23" s="98"/>
      <c r="AA23" s="183"/>
      <c r="AB23" s="56" t="s">
        <v>229</v>
      </c>
      <c r="AC23" s="3"/>
      <c r="AD23" s="3"/>
      <c r="AE23" s="3"/>
      <c r="AF23" s="3"/>
      <c r="AG23" s="3"/>
      <c r="AH23" s="3"/>
      <c r="AI23" s="3"/>
      <c r="AJ23" s="3"/>
      <c r="AK23" s="3"/>
      <c r="AL23" s="3"/>
      <c r="AM23" s="3"/>
      <c r="AN23" s="3"/>
      <c r="AO23" s="3"/>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409.6" customHeight="1" x14ac:dyDescent="0.25">
      <c r="A24" s="174"/>
      <c r="B24" s="112"/>
      <c r="C24" s="112"/>
      <c r="D24" s="112"/>
      <c r="E24" s="112"/>
      <c r="F24" s="113"/>
      <c r="G24" s="104"/>
      <c r="H24" s="104"/>
      <c r="I24" s="104"/>
      <c r="J24" s="104"/>
      <c r="K24" s="113"/>
      <c r="L24" s="104"/>
      <c r="M24" s="114"/>
      <c r="N24" s="98"/>
      <c r="O24" s="98"/>
      <c r="P24" s="98"/>
      <c r="Q24" s="98"/>
      <c r="R24" s="185"/>
      <c r="S24" s="119"/>
      <c r="T24" s="98"/>
      <c r="U24" s="98"/>
      <c r="V24" s="115"/>
      <c r="W24" s="115"/>
      <c r="X24" s="101"/>
      <c r="Y24" s="98"/>
      <c r="Z24" s="98"/>
      <c r="AA24" s="73" t="s">
        <v>604</v>
      </c>
      <c r="AB24" s="56" t="s">
        <v>229</v>
      </c>
      <c r="AC24" s="3"/>
      <c r="AD24" s="3"/>
      <c r="AE24" s="3"/>
      <c r="AF24" s="3"/>
      <c r="AG24" s="3"/>
      <c r="AH24" s="3"/>
      <c r="AI24" s="3"/>
      <c r="AJ24" s="3"/>
      <c r="AK24" s="3"/>
      <c r="AL24" s="3"/>
      <c r="AM24" s="3"/>
      <c r="AN24" s="3"/>
      <c r="AO24" s="3"/>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212.25" customHeight="1" x14ac:dyDescent="0.25">
      <c r="A25" s="67" t="s">
        <v>211</v>
      </c>
      <c r="B25" s="59" t="s">
        <v>212</v>
      </c>
      <c r="C25" s="54" t="s">
        <v>419</v>
      </c>
      <c r="D25" s="54" t="s">
        <v>226</v>
      </c>
      <c r="E25" s="54" t="s">
        <v>227</v>
      </c>
      <c r="F25" s="53">
        <v>1</v>
      </c>
      <c r="G25" s="33" t="s">
        <v>214</v>
      </c>
      <c r="H25" s="33" t="s">
        <v>230</v>
      </c>
      <c r="I25" s="29" t="s">
        <v>231</v>
      </c>
      <c r="J25" s="85">
        <v>0</v>
      </c>
      <c r="K25" s="85">
        <v>1</v>
      </c>
      <c r="L25" s="104" t="s">
        <v>615</v>
      </c>
      <c r="M25" s="114" t="s">
        <v>232</v>
      </c>
      <c r="N25" s="104" t="s">
        <v>233</v>
      </c>
      <c r="O25" s="104" t="s">
        <v>234</v>
      </c>
      <c r="P25" s="104">
        <v>0</v>
      </c>
      <c r="Q25" s="98">
        <v>1</v>
      </c>
      <c r="R25" s="98">
        <v>1</v>
      </c>
      <c r="S25" s="136">
        <f>R25/Q25</f>
        <v>1</v>
      </c>
      <c r="T25" s="98">
        <v>10944010501</v>
      </c>
      <c r="U25" s="98" t="s">
        <v>420</v>
      </c>
      <c r="V25" s="115">
        <v>250000000</v>
      </c>
      <c r="W25" s="115">
        <v>210909504</v>
      </c>
      <c r="X25" s="136">
        <f>W25/V25</f>
        <v>0.84363801599999999</v>
      </c>
      <c r="Y25" s="178" t="s">
        <v>435</v>
      </c>
      <c r="Z25" s="98" t="s">
        <v>436</v>
      </c>
      <c r="AA25" s="118" t="s">
        <v>596</v>
      </c>
      <c r="AB25" s="98" t="s">
        <v>235</v>
      </c>
      <c r="AC25" s="3"/>
      <c r="AD25" s="3"/>
      <c r="AE25" s="3"/>
      <c r="AF25" s="3"/>
      <c r="AG25" s="3"/>
      <c r="AH25" s="3"/>
      <c r="AI25" s="3"/>
      <c r="AJ25" s="3"/>
      <c r="AK25" s="3"/>
      <c r="AL25" s="3"/>
      <c r="AM25" s="3"/>
      <c r="AN25" s="3"/>
      <c r="AO25" s="3"/>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212.25" customHeight="1" x14ac:dyDescent="0.25">
      <c r="A26" s="67" t="s">
        <v>211</v>
      </c>
      <c r="B26" s="59" t="s">
        <v>212</v>
      </c>
      <c r="C26" s="54" t="s">
        <v>419</v>
      </c>
      <c r="D26" s="54" t="s">
        <v>226</v>
      </c>
      <c r="E26" s="54" t="s">
        <v>227</v>
      </c>
      <c r="F26" s="53">
        <v>1</v>
      </c>
      <c r="G26" s="33" t="s">
        <v>214</v>
      </c>
      <c r="H26" s="33" t="s">
        <v>230</v>
      </c>
      <c r="I26" s="29" t="s">
        <v>236</v>
      </c>
      <c r="J26" s="85" t="s">
        <v>17</v>
      </c>
      <c r="K26" s="79">
        <v>1</v>
      </c>
      <c r="L26" s="104"/>
      <c r="M26" s="114"/>
      <c r="N26" s="104"/>
      <c r="O26" s="104"/>
      <c r="P26" s="104"/>
      <c r="Q26" s="98"/>
      <c r="R26" s="98"/>
      <c r="S26" s="136"/>
      <c r="T26" s="98"/>
      <c r="U26" s="98"/>
      <c r="V26" s="115"/>
      <c r="W26" s="115"/>
      <c r="X26" s="136"/>
      <c r="Y26" s="98"/>
      <c r="Z26" s="98"/>
      <c r="AA26" s="118"/>
      <c r="AB26" s="98"/>
      <c r="AC26" s="3"/>
      <c r="AD26" s="3"/>
      <c r="AE26" s="3"/>
      <c r="AF26" s="3"/>
      <c r="AG26" s="3"/>
      <c r="AH26" s="3"/>
      <c r="AI26" s="3"/>
      <c r="AJ26" s="3"/>
      <c r="AK26" s="3"/>
      <c r="AL26" s="3"/>
      <c r="AM26" s="3"/>
      <c r="AN26" s="3"/>
      <c r="AO26" s="3"/>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409.6" customHeight="1" x14ac:dyDescent="0.25">
      <c r="A27" s="174" t="s">
        <v>211</v>
      </c>
      <c r="B27" s="112" t="s">
        <v>212</v>
      </c>
      <c r="C27" s="104" t="s">
        <v>419</v>
      </c>
      <c r="D27" s="104" t="s">
        <v>237</v>
      </c>
      <c r="E27" s="104" t="s">
        <v>238</v>
      </c>
      <c r="F27" s="104" t="s">
        <v>239</v>
      </c>
      <c r="G27" s="104" t="s">
        <v>214</v>
      </c>
      <c r="H27" s="104" t="s">
        <v>240</v>
      </c>
      <c r="I27" s="104" t="s">
        <v>241</v>
      </c>
      <c r="J27" s="104" t="s">
        <v>242</v>
      </c>
      <c r="K27" s="113">
        <v>1</v>
      </c>
      <c r="L27" s="54" t="s">
        <v>616</v>
      </c>
      <c r="M27" s="55" t="s">
        <v>243</v>
      </c>
      <c r="N27" s="56" t="s">
        <v>244</v>
      </c>
      <c r="O27" s="56" t="s">
        <v>245</v>
      </c>
      <c r="P27" s="81">
        <v>0</v>
      </c>
      <c r="Q27" s="58">
        <v>1</v>
      </c>
      <c r="R27" s="58">
        <v>0.2</v>
      </c>
      <c r="S27" s="74">
        <f>R27/Q27</f>
        <v>0.2</v>
      </c>
      <c r="T27" s="56">
        <v>10944020101</v>
      </c>
      <c r="U27" s="56" t="s">
        <v>420</v>
      </c>
      <c r="V27" s="57">
        <v>40000000</v>
      </c>
      <c r="W27" s="31">
        <v>0</v>
      </c>
      <c r="X27" s="32">
        <f>W27/V27</f>
        <v>0</v>
      </c>
      <c r="Y27" s="56" t="s">
        <v>421</v>
      </c>
      <c r="Z27" s="77" t="s">
        <v>422</v>
      </c>
      <c r="AA27" s="69" t="s">
        <v>437</v>
      </c>
      <c r="AB27" s="56" t="s">
        <v>217</v>
      </c>
      <c r="AC27" s="3"/>
      <c r="AD27" s="3"/>
      <c r="AE27" s="3"/>
      <c r="AF27" s="3"/>
      <c r="AG27" s="3"/>
      <c r="AH27" s="3"/>
      <c r="AI27" s="3"/>
      <c r="AJ27" s="3"/>
      <c r="AK27" s="3"/>
      <c r="AL27" s="3"/>
      <c r="AM27" s="3"/>
      <c r="AN27" s="3"/>
      <c r="AO27" s="3"/>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270" customHeight="1" x14ac:dyDescent="0.25">
      <c r="A28" s="174"/>
      <c r="B28" s="112"/>
      <c r="C28" s="104"/>
      <c r="D28" s="104"/>
      <c r="E28" s="104"/>
      <c r="F28" s="104"/>
      <c r="G28" s="104"/>
      <c r="H28" s="104"/>
      <c r="I28" s="104"/>
      <c r="J28" s="104"/>
      <c r="K28" s="113"/>
      <c r="L28" s="54" t="s">
        <v>617</v>
      </c>
      <c r="M28" s="55" t="s">
        <v>246</v>
      </c>
      <c r="N28" s="56" t="s">
        <v>247</v>
      </c>
      <c r="O28" s="56" t="s">
        <v>248</v>
      </c>
      <c r="P28" s="58">
        <v>1</v>
      </c>
      <c r="Q28" s="58">
        <v>1</v>
      </c>
      <c r="R28" s="58">
        <v>1</v>
      </c>
      <c r="S28" s="70">
        <f>R28/Q28</f>
        <v>1</v>
      </c>
      <c r="T28" s="56" t="s">
        <v>56</v>
      </c>
      <c r="U28" s="56" t="s">
        <v>420</v>
      </c>
      <c r="V28" s="57" t="s">
        <v>56</v>
      </c>
      <c r="W28" s="31" t="s">
        <v>56</v>
      </c>
      <c r="X28" s="83" t="s">
        <v>56</v>
      </c>
      <c r="Y28" s="56" t="str">
        <f>+Y27</f>
        <v>Población estimada
300.000 Aprox.
Datos exactos de 
Suscriptores del servicio de Acueducto a 31 de Diciembre de 2020: 110.160</v>
      </c>
      <c r="Z28" s="77" t="s">
        <v>422</v>
      </c>
      <c r="AA28" s="69" t="s">
        <v>597</v>
      </c>
      <c r="AB28" s="56" t="s">
        <v>249</v>
      </c>
      <c r="AC28" s="3"/>
      <c r="AD28" s="3"/>
      <c r="AE28" s="3"/>
      <c r="AF28" s="3"/>
      <c r="AG28" s="3"/>
      <c r="AH28" s="3"/>
      <c r="AI28" s="3"/>
      <c r="AJ28" s="3"/>
      <c r="AK28" s="3"/>
      <c r="AL28" s="3"/>
      <c r="AM28" s="3"/>
      <c r="AN28" s="3"/>
      <c r="AO28" s="3"/>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252" ht="249" x14ac:dyDescent="0.25">
      <c r="A29" s="178" t="s">
        <v>211</v>
      </c>
      <c r="B29" s="178" t="s">
        <v>212</v>
      </c>
      <c r="C29" s="178" t="s">
        <v>419</v>
      </c>
      <c r="D29" s="178" t="s">
        <v>237</v>
      </c>
      <c r="E29" s="178" t="s">
        <v>238</v>
      </c>
      <c r="F29" s="178" t="s">
        <v>239</v>
      </c>
      <c r="G29" s="178" t="s">
        <v>214</v>
      </c>
      <c r="H29" s="178" t="s">
        <v>250</v>
      </c>
      <c r="I29" s="178" t="s">
        <v>251</v>
      </c>
      <c r="J29" s="182">
        <v>1</v>
      </c>
      <c r="K29" s="182">
        <v>1</v>
      </c>
      <c r="L29" s="178" t="s">
        <v>618</v>
      </c>
      <c r="M29" s="220" t="s">
        <v>252</v>
      </c>
      <c r="N29" s="178" t="s">
        <v>253</v>
      </c>
      <c r="O29" s="178" t="s">
        <v>254</v>
      </c>
      <c r="P29" s="178">
        <v>390</v>
      </c>
      <c r="Q29" s="178">
        <f>3650-P29</f>
        <v>3260</v>
      </c>
      <c r="R29" s="181">
        <f>512.49+1074+504.92</f>
        <v>2091.41</v>
      </c>
      <c r="S29" s="101">
        <f>R29/Q29</f>
        <v>0.64153680981595085</v>
      </c>
      <c r="T29" s="98">
        <v>10944020201</v>
      </c>
      <c r="U29" s="98" t="s">
        <v>420</v>
      </c>
      <c r="V29" s="115">
        <v>1713769246.26</v>
      </c>
      <c r="W29" s="115">
        <v>401853351.54000002</v>
      </c>
      <c r="X29" s="119">
        <f>W29/V29</f>
        <v>0.23448509909777779</v>
      </c>
      <c r="Y29" s="56" t="s">
        <v>438</v>
      </c>
      <c r="Z29" s="56" t="s">
        <v>439</v>
      </c>
      <c r="AA29" s="69" t="s">
        <v>440</v>
      </c>
      <c r="AB29" s="98" t="s">
        <v>221</v>
      </c>
      <c r="AC29" s="3"/>
      <c r="AD29" s="3"/>
      <c r="AE29" s="3"/>
      <c r="AF29" s="3"/>
      <c r="AG29" s="3"/>
      <c r="AH29" s="3"/>
      <c r="AI29" s="3"/>
      <c r="AJ29" s="3"/>
      <c r="AK29" s="3"/>
      <c r="AL29" s="3"/>
      <c r="AM29" s="3"/>
      <c r="AN29" s="3"/>
      <c r="AO29" s="3"/>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1:252" ht="249" x14ac:dyDescent="0.25">
      <c r="A30" s="178"/>
      <c r="B30" s="178"/>
      <c r="C30" s="178"/>
      <c r="D30" s="178"/>
      <c r="E30" s="178"/>
      <c r="F30" s="178"/>
      <c r="G30" s="178"/>
      <c r="H30" s="178"/>
      <c r="I30" s="178"/>
      <c r="J30" s="182"/>
      <c r="K30" s="182"/>
      <c r="L30" s="178"/>
      <c r="M30" s="220"/>
      <c r="N30" s="178"/>
      <c r="O30" s="178"/>
      <c r="P30" s="178"/>
      <c r="Q30" s="178"/>
      <c r="R30" s="181"/>
      <c r="S30" s="101"/>
      <c r="T30" s="98"/>
      <c r="U30" s="98"/>
      <c r="V30" s="115"/>
      <c r="W30" s="115"/>
      <c r="X30" s="119"/>
      <c r="Y30" s="56" t="s">
        <v>441</v>
      </c>
      <c r="Z30" s="56" t="s">
        <v>442</v>
      </c>
      <c r="AA30" s="69" t="s">
        <v>590</v>
      </c>
      <c r="AB30" s="98"/>
      <c r="AC30" s="3"/>
      <c r="AD30" s="3"/>
      <c r="AE30" s="3"/>
      <c r="AF30" s="3"/>
      <c r="AG30" s="3"/>
      <c r="AH30" s="3"/>
      <c r="AI30" s="3"/>
      <c r="AJ30" s="3"/>
      <c r="AK30" s="3"/>
      <c r="AL30" s="3"/>
      <c r="AM30" s="3"/>
      <c r="AN30" s="3"/>
      <c r="AO30" s="3"/>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1:252" ht="300.75" customHeight="1" x14ac:dyDescent="0.25">
      <c r="A31" s="178"/>
      <c r="B31" s="178"/>
      <c r="C31" s="178"/>
      <c r="D31" s="178"/>
      <c r="E31" s="178"/>
      <c r="F31" s="178"/>
      <c r="G31" s="178"/>
      <c r="H31" s="178"/>
      <c r="I31" s="178"/>
      <c r="J31" s="182"/>
      <c r="K31" s="182"/>
      <c r="L31" s="178"/>
      <c r="M31" s="220"/>
      <c r="N31" s="178"/>
      <c r="O31" s="178"/>
      <c r="P31" s="178"/>
      <c r="Q31" s="178"/>
      <c r="R31" s="181"/>
      <c r="S31" s="101"/>
      <c r="T31" s="98"/>
      <c r="U31" s="98"/>
      <c r="V31" s="115"/>
      <c r="W31" s="115"/>
      <c r="X31" s="119"/>
      <c r="Y31" s="98" t="s">
        <v>443</v>
      </c>
      <c r="Z31" s="98" t="s">
        <v>444</v>
      </c>
      <c r="AA31" s="118" t="s">
        <v>605</v>
      </c>
      <c r="AB31" s="98"/>
      <c r="AC31" s="3"/>
      <c r="AD31" s="3"/>
      <c r="AE31" s="3"/>
      <c r="AF31" s="3"/>
      <c r="AG31" s="3"/>
      <c r="AH31" s="3"/>
      <c r="AI31" s="3"/>
      <c r="AJ31" s="3"/>
      <c r="AK31" s="3"/>
      <c r="AL31" s="3"/>
      <c r="AM31" s="3"/>
      <c r="AN31" s="3"/>
      <c r="AO31" s="3"/>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1:252" ht="300.75" customHeight="1" x14ac:dyDescent="0.25">
      <c r="A32" s="178"/>
      <c r="B32" s="178"/>
      <c r="C32" s="178"/>
      <c r="D32" s="178"/>
      <c r="E32" s="178"/>
      <c r="F32" s="178"/>
      <c r="G32" s="178"/>
      <c r="H32" s="178"/>
      <c r="I32" s="178"/>
      <c r="J32" s="182"/>
      <c r="K32" s="182"/>
      <c r="L32" s="178"/>
      <c r="M32" s="220"/>
      <c r="N32" s="178"/>
      <c r="O32" s="178"/>
      <c r="P32" s="178"/>
      <c r="Q32" s="178"/>
      <c r="R32" s="181"/>
      <c r="S32" s="101"/>
      <c r="T32" s="98"/>
      <c r="U32" s="98"/>
      <c r="V32" s="115"/>
      <c r="W32" s="115"/>
      <c r="X32" s="119"/>
      <c r="Y32" s="98"/>
      <c r="Z32" s="98"/>
      <c r="AA32" s="118"/>
      <c r="AB32" s="98"/>
      <c r="AC32" s="3"/>
      <c r="AD32" s="3"/>
      <c r="AE32" s="3"/>
      <c r="AF32" s="3"/>
      <c r="AG32" s="3"/>
      <c r="AH32" s="3"/>
      <c r="AI32" s="3"/>
      <c r="AJ32" s="3"/>
      <c r="AK32" s="3"/>
      <c r="AL32" s="3"/>
      <c r="AM32" s="3"/>
      <c r="AN32" s="3"/>
      <c r="AO32" s="3"/>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row>
    <row r="33" spans="1:252" ht="170.25" x14ac:dyDescent="0.25">
      <c r="A33" s="174" t="s">
        <v>211</v>
      </c>
      <c r="B33" s="112" t="s">
        <v>212</v>
      </c>
      <c r="C33" s="104" t="s">
        <v>419</v>
      </c>
      <c r="D33" s="104" t="s">
        <v>255</v>
      </c>
      <c r="E33" s="104">
        <v>23.82</v>
      </c>
      <c r="F33" s="104" t="s">
        <v>256</v>
      </c>
      <c r="G33" s="104" t="s">
        <v>214</v>
      </c>
      <c r="H33" s="104" t="s">
        <v>257</v>
      </c>
      <c r="I33" s="104" t="s">
        <v>258</v>
      </c>
      <c r="J33" s="113">
        <v>1</v>
      </c>
      <c r="K33" s="113">
        <v>1</v>
      </c>
      <c r="L33" s="104" t="s">
        <v>619</v>
      </c>
      <c r="M33" s="114" t="s">
        <v>259</v>
      </c>
      <c r="N33" s="98" t="s">
        <v>260</v>
      </c>
      <c r="O33" s="98" t="s">
        <v>261</v>
      </c>
      <c r="P33" s="178">
        <v>0</v>
      </c>
      <c r="Q33" s="178">
        <v>1728</v>
      </c>
      <c r="R33" s="180">
        <v>703</v>
      </c>
      <c r="S33" s="120">
        <f>R33/Q33</f>
        <v>0.40682870370370372</v>
      </c>
      <c r="T33" s="98">
        <v>10944020301</v>
      </c>
      <c r="U33" s="98" t="s">
        <v>420</v>
      </c>
      <c r="V33" s="115">
        <v>568538316.57999992</v>
      </c>
      <c r="W33" s="115">
        <v>504702548.5</v>
      </c>
      <c r="X33" s="136">
        <f>W33/V33</f>
        <v>0.88771949714137255</v>
      </c>
      <c r="Y33" s="56" t="s">
        <v>445</v>
      </c>
      <c r="Z33" s="56" t="s">
        <v>446</v>
      </c>
      <c r="AA33" s="69" t="s">
        <v>447</v>
      </c>
      <c r="AB33" s="98" t="s">
        <v>262</v>
      </c>
      <c r="AC33" s="3"/>
      <c r="AD33" s="3"/>
      <c r="AE33" s="3"/>
      <c r="AF33" s="3"/>
      <c r="AG33" s="3"/>
      <c r="AH33" s="3"/>
      <c r="AI33" s="3"/>
      <c r="AJ33" s="3"/>
      <c r="AK33" s="3"/>
      <c r="AL33" s="3"/>
      <c r="AM33" s="3"/>
      <c r="AN33" s="3"/>
      <c r="AO33" s="3"/>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row>
    <row r="34" spans="1:252" ht="186" x14ac:dyDescent="0.25">
      <c r="A34" s="174"/>
      <c r="B34" s="112"/>
      <c r="C34" s="104"/>
      <c r="D34" s="104"/>
      <c r="E34" s="104"/>
      <c r="F34" s="104"/>
      <c r="G34" s="104"/>
      <c r="H34" s="104"/>
      <c r="I34" s="104"/>
      <c r="J34" s="113"/>
      <c r="K34" s="113"/>
      <c r="L34" s="104"/>
      <c r="M34" s="114"/>
      <c r="N34" s="98"/>
      <c r="O34" s="98"/>
      <c r="P34" s="178"/>
      <c r="Q34" s="178"/>
      <c r="R34" s="180"/>
      <c r="S34" s="120"/>
      <c r="T34" s="98"/>
      <c r="U34" s="98"/>
      <c r="V34" s="115"/>
      <c r="W34" s="115"/>
      <c r="X34" s="136"/>
      <c r="Y34" s="56" t="s">
        <v>448</v>
      </c>
      <c r="Z34" s="56" t="s">
        <v>449</v>
      </c>
      <c r="AA34" s="69" t="s">
        <v>450</v>
      </c>
      <c r="AB34" s="98"/>
      <c r="AC34" s="3"/>
      <c r="AD34" s="3"/>
      <c r="AE34" s="3"/>
      <c r="AF34" s="3"/>
      <c r="AG34" s="3"/>
      <c r="AH34" s="3"/>
      <c r="AI34" s="3"/>
      <c r="AJ34" s="3"/>
      <c r="AK34" s="3"/>
      <c r="AL34" s="3"/>
      <c r="AM34" s="3"/>
      <c r="AN34" s="3"/>
      <c r="AO34" s="3"/>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row>
    <row r="35" spans="1:252" ht="122.25" customHeight="1" x14ac:dyDescent="0.25">
      <c r="A35" s="174"/>
      <c r="B35" s="112"/>
      <c r="C35" s="104"/>
      <c r="D35" s="104"/>
      <c r="E35" s="104"/>
      <c r="F35" s="104"/>
      <c r="G35" s="104"/>
      <c r="H35" s="104"/>
      <c r="I35" s="104"/>
      <c r="J35" s="113"/>
      <c r="K35" s="113"/>
      <c r="L35" s="104"/>
      <c r="M35" s="114"/>
      <c r="N35" s="98"/>
      <c r="O35" s="98"/>
      <c r="P35" s="178"/>
      <c r="Q35" s="178"/>
      <c r="R35" s="180"/>
      <c r="S35" s="120"/>
      <c r="T35" s="98"/>
      <c r="U35" s="98"/>
      <c r="V35" s="115"/>
      <c r="W35" s="115"/>
      <c r="X35" s="136"/>
      <c r="Y35" s="98" t="s">
        <v>451</v>
      </c>
      <c r="Z35" s="56" t="s">
        <v>452</v>
      </c>
      <c r="AA35" s="118" t="s">
        <v>453</v>
      </c>
      <c r="AB35" s="98"/>
      <c r="AC35" s="3"/>
      <c r="AD35" s="3"/>
      <c r="AE35" s="3"/>
      <c r="AF35" s="3"/>
      <c r="AG35" s="3"/>
      <c r="AH35" s="3"/>
      <c r="AI35" s="3"/>
      <c r="AJ35" s="3"/>
      <c r="AK35" s="3"/>
      <c r="AL35" s="3"/>
      <c r="AM35" s="3"/>
      <c r="AN35" s="3"/>
      <c r="AO35" s="3"/>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row>
    <row r="36" spans="1:252" ht="122.25" customHeight="1" x14ac:dyDescent="0.25">
      <c r="A36" s="174"/>
      <c r="B36" s="112"/>
      <c r="C36" s="104"/>
      <c r="D36" s="104"/>
      <c r="E36" s="104"/>
      <c r="F36" s="104"/>
      <c r="G36" s="104"/>
      <c r="H36" s="104"/>
      <c r="I36" s="104"/>
      <c r="J36" s="113"/>
      <c r="K36" s="113"/>
      <c r="L36" s="104"/>
      <c r="M36" s="114"/>
      <c r="N36" s="98"/>
      <c r="O36" s="98"/>
      <c r="P36" s="178"/>
      <c r="Q36" s="178"/>
      <c r="R36" s="180"/>
      <c r="S36" s="120"/>
      <c r="T36" s="98"/>
      <c r="U36" s="98"/>
      <c r="V36" s="115"/>
      <c r="W36" s="115"/>
      <c r="X36" s="136"/>
      <c r="Y36" s="98"/>
      <c r="Z36" s="56" t="s">
        <v>454</v>
      </c>
      <c r="AA36" s="118"/>
      <c r="AB36" s="98"/>
      <c r="AC36" s="3"/>
      <c r="AD36" s="3"/>
      <c r="AE36" s="3"/>
      <c r="AF36" s="3"/>
      <c r="AG36" s="3"/>
      <c r="AH36" s="3"/>
      <c r="AI36" s="3"/>
      <c r="AJ36" s="3"/>
      <c r="AK36" s="3"/>
      <c r="AL36" s="3"/>
      <c r="AM36" s="3"/>
      <c r="AN36" s="3"/>
      <c r="AO36" s="3"/>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row>
    <row r="37" spans="1:252" ht="170.25" x14ac:dyDescent="0.25">
      <c r="A37" s="174"/>
      <c r="B37" s="112"/>
      <c r="C37" s="104"/>
      <c r="D37" s="104"/>
      <c r="E37" s="104"/>
      <c r="F37" s="104"/>
      <c r="G37" s="104"/>
      <c r="H37" s="104"/>
      <c r="I37" s="104"/>
      <c r="J37" s="113"/>
      <c r="K37" s="113"/>
      <c r="L37" s="104"/>
      <c r="M37" s="114"/>
      <c r="N37" s="98"/>
      <c r="O37" s="98"/>
      <c r="P37" s="178"/>
      <c r="Q37" s="178"/>
      <c r="R37" s="180"/>
      <c r="S37" s="120"/>
      <c r="T37" s="98"/>
      <c r="U37" s="98"/>
      <c r="V37" s="115"/>
      <c r="W37" s="115"/>
      <c r="X37" s="136"/>
      <c r="Y37" s="56" t="s">
        <v>455</v>
      </c>
      <c r="Z37" s="56" t="s">
        <v>456</v>
      </c>
      <c r="AA37" s="69" t="s">
        <v>457</v>
      </c>
      <c r="AB37" s="98"/>
      <c r="AC37" s="3"/>
      <c r="AD37" s="3"/>
      <c r="AE37" s="3"/>
      <c r="AF37" s="3"/>
      <c r="AG37" s="3"/>
      <c r="AH37" s="3"/>
      <c r="AI37" s="3"/>
      <c r="AJ37" s="3"/>
      <c r="AK37" s="3"/>
      <c r="AL37" s="3"/>
      <c r="AM37" s="3"/>
      <c r="AN37" s="3"/>
      <c r="AO37" s="3"/>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row>
    <row r="38" spans="1:252" ht="171" x14ac:dyDescent="0.25">
      <c r="A38" s="174"/>
      <c r="B38" s="112"/>
      <c r="C38" s="104"/>
      <c r="D38" s="104"/>
      <c r="E38" s="104"/>
      <c r="F38" s="104"/>
      <c r="G38" s="104"/>
      <c r="H38" s="104"/>
      <c r="I38" s="104"/>
      <c r="J38" s="113"/>
      <c r="K38" s="113"/>
      <c r="L38" s="104"/>
      <c r="M38" s="114"/>
      <c r="N38" s="98"/>
      <c r="O38" s="98"/>
      <c r="P38" s="178"/>
      <c r="Q38" s="178"/>
      <c r="R38" s="180"/>
      <c r="S38" s="120"/>
      <c r="T38" s="98"/>
      <c r="U38" s="98"/>
      <c r="V38" s="115"/>
      <c r="W38" s="115"/>
      <c r="X38" s="136"/>
      <c r="Y38" s="98" t="s">
        <v>458</v>
      </c>
      <c r="Z38" s="98" t="s">
        <v>459</v>
      </c>
      <c r="AA38" s="69" t="s">
        <v>460</v>
      </c>
      <c r="AB38" s="98"/>
      <c r="AC38" s="3"/>
      <c r="AD38" s="3"/>
      <c r="AE38" s="3"/>
      <c r="AF38" s="3"/>
      <c r="AG38" s="3"/>
      <c r="AH38" s="3"/>
      <c r="AI38" s="3"/>
      <c r="AJ38" s="3"/>
      <c r="AK38" s="3"/>
      <c r="AL38" s="3"/>
      <c r="AM38" s="3"/>
      <c r="AN38" s="3"/>
      <c r="AO38" s="3"/>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row>
    <row r="39" spans="1:252" ht="214.5" x14ac:dyDescent="0.25">
      <c r="A39" s="174"/>
      <c r="B39" s="112"/>
      <c r="C39" s="104"/>
      <c r="D39" s="104"/>
      <c r="E39" s="104"/>
      <c r="F39" s="104"/>
      <c r="G39" s="104"/>
      <c r="H39" s="104"/>
      <c r="I39" s="104"/>
      <c r="J39" s="113"/>
      <c r="K39" s="113"/>
      <c r="L39" s="104"/>
      <c r="M39" s="114"/>
      <c r="N39" s="98"/>
      <c r="O39" s="98"/>
      <c r="P39" s="178"/>
      <c r="Q39" s="178"/>
      <c r="R39" s="180"/>
      <c r="S39" s="120"/>
      <c r="T39" s="98"/>
      <c r="U39" s="98"/>
      <c r="V39" s="115"/>
      <c r="W39" s="115"/>
      <c r="X39" s="136"/>
      <c r="Y39" s="98"/>
      <c r="Z39" s="98"/>
      <c r="AA39" s="69" t="s">
        <v>461</v>
      </c>
      <c r="AB39" s="98"/>
      <c r="AC39" s="3"/>
      <c r="AD39" s="3"/>
      <c r="AE39" s="3"/>
      <c r="AF39" s="3"/>
      <c r="AG39" s="3"/>
      <c r="AH39" s="3"/>
      <c r="AI39" s="3"/>
      <c r="AJ39" s="3"/>
      <c r="AK39" s="3"/>
      <c r="AL39" s="3"/>
      <c r="AM39" s="3"/>
      <c r="AN39" s="3"/>
      <c r="AO39" s="3"/>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row>
    <row r="40" spans="1:252" ht="239.25" customHeight="1" x14ac:dyDescent="0.25">
      <c r="A40" s="174" t="s">
        <v>211</v>
      </c>
      <c r="B40" s="112" t="s">
        <v>212</v>
      </c>
      <c r="C40" s="104" t="s">
        <v>419</v>
      </c>
      <c r="D40" s="104" t="s">
        <v>226</v>
      </c>
      <c r="E40" s="104" t="s">
        <v>227</v>
      </c>
      <c r="F40" s="113">
        <v>1</v>
      </c>
      <c r="G40" s="104" t="s">
        <v>214</v>
      </c>
      <c r="H40" s="104" t="s">
        <v>263</v>
      </c>
      <c r="I40" s="104" t="s">
        <v>264</v>
      </c>
      <c r="J40" s="104" t="s">
        <v>17</v>
      </c>
      <c r="K40" s="113">
        <v>1</v>
      </c>
      <c r="L40" s="104" t="s">
        <v>620</v>
      </c>
      <c r="M40" s="114" t="s">
        <v>265</v>
      </c>
      <c r="N40" s="98" t="s">
        <v>266</v>
      </c>
      <c r="O40" s="98" t="s">
        <v>267</v>
      </c>
      <c r="P40" s="178">
        <v>0</v>
      </c>
      <c r="Q40" s="98">
        <v>694</v>
      </c>
      <c r="R40" s="179">
        <v>97</v>
      </c>
      <c r="S40" s="119">
        <f>R40/Q40</f>
        <v>0.13976945244956773</v>
      </c>
      <c r="T40" s="98">
        <v>10944020401</v>
      </c>
      <c r="U40" s="98" t="s">
        <v>420</v>
      </c>
      <c r="V40" s="115">
        <v>271831960.26999998</v>
      </c>
      <c r="W40" s="115">
        <v>156548539.94999999</v>
      </c>
      <c r="X40" s="120">
        <f>W40/V40</f>
        <v>0.57590189098627875</v>
      </c>
      <c r="Y40" s="178" t="s">
        <v>462</v>
      </c>
      <c r="Z40" s="98" t="s">
        <v>463</v>
      </c>
      <c r="AA40" s="118" t="s">
        <v>606</v>
      </c>
      <c r="AB40" s="98" t="s">
        <v>268</v>
      </c>
      <c r="AC40" s="3"/>
      <c r="AD40" s="3"/>
      <c r="AE40" s="3"/>
      <c r="AF40" s="3"/>
      <c r="AG40" s="3"/>
      <c r="AH40" s="3"/>
      <c r="AI40" s="3"/>
      <c r="AJ40" s="3"/>
      <c r="AK40" s="3"/>
      <c r="AL40" s="3"/>
      <c r="AM40" s="3"/>
      <c r="AN40" s="3"/>
      <c r="AO40" s="3"/>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row>
    <row r="41" spans="1:252" ht="239.25" customHeight="1" x14ac:dyDescent="0.25">
      <c r="A41" s="174"/>
      <c r="B41" s="112"/>
      <c r="C41" s="104"/>
      <c r="D41" s="104"/>
      <c r="E41" s="104"/>
      <c r="F41" s="113"/>
      <c r="G41" s="104"/>
      <c r="H41" s="104"/>
      <c r="I41" s="104"/>
      <c r="J41" s="104"/>
      <c r="K41" s="113"/>
      <c r="L41" s="104"/>
      <c r="M41" s="114"/>
      <c r="N41" s="98"/>
      <c r="O41" s="98"/>
      <c r="P41" s="178"/>
      <c r="Q41" s="98"/>
      <c r="R41" s="179"/>
      <c r="S41" s="119"/>
      <c r="T41" s="98"/>
      <c r="U41" s="98"/>
      <c r="V41" s="115"/>
      <c r="W41" s="115"/>
      <c r="X41" s="101"/>
      <c r="Y41" s="178"/>
      <c r="Z41" s="98"/>
      <c r="AA41" s="118"/>
      <c r="AB41" s="98"/>
      <c r="AC41" s="3"/>
      <c r="AD41" s="3"/>
      <c r="AE41" s="3"/>
      <c r="AF41" s="3"/>
      <c r="AG41" s="3"/>
      <c r="AH41" s="3"/>
      <c r="AI41" s="3"/>
      <c r="AJ41" s="3"/>
      <c r="AK41" s="3"/>
      <c r="AL41" s="3"/>
      <c r="AM41" s="3"/>
      <c r="AN41" s="3"/>
      <c r="AO41" s="3"/>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row>
    <row r="42" spans="1:252" ht="337.5" customHeight="1" x14ac:dyDescent="0.25">
      <c r="A42" s="174"/>
      <c r="B42" s="112"/>
      <c r="C42" s="104"/>
      <c r="D42" s="104"/>
      <c r="E42" s="104"/>
      <c r="F42" s="113"/>
      <c r="G42" s="104"/>
      <c r="H42" s="104"/>
      <c r="I42" s="104"/>
      <c r="J42" s="104"/>
      <c r="K42" s="113"/>
      <c r="L42" s="104"/>
      <c r="M42" s="114"/>
      <c r="N42" s="98"/>
      <c r="O42" s="98"/>
      <c r="P42" s="178"/>
      <c r="Q42" s="98"/>
      <c r="R42" s="179"/>
      <c r="S42" s="119"/>
      <c r="T42" s="98"/>
      <c r="U42" s="98"/>
      <c r="V42" s="115"/>
      <c r="W42" s="115"/>
      <c r="X42" s="101"/>
      <c r="Y42" s="178"/>
      <c r="Z42" s="98"/>
      <c r="AA42" s="69" t="s">
        <v>600</v>
      </c>
      <c r="AB42" s="98"/>
      <c r="AC42" s="3"/>
      <c r="AD42" s="3"/>
      <c r="AE42" s="3"/>
      <c r="AF42" s="3"/>
      <c r="AG42" s="3"/>
      <c r="AH42" s="3"/>
      <c r="AI42" s="3"/>
      <c r="AJ42" s="3"/>
      <c r="AK42" s="3"/>
      <c r="AL42" s="3"/>
      <c r="AM42" s="3"/>
      <c r="AN42" s="3"/>
      <c r="AO42" s="3"/>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row>
    <row r="43" spans="1:252" ht="270" customHeight="1" x14ac:dyDescent="0.25">
      <c r="A43" s="174"/>
      <c r="B43" s="112"/>
      <c r="C43" s="104"/>
      <c r="D43" s="104"/>
      <c r="E43" s="104"/>
      <c r="F43" s="113"/>
      <c r="G43" s="104"/>
      <c r="H43" s="104"/>
      <c r="I43" s="104"/>
      <c r="J43" s="104"/>
      <c r="K43" s="113"/>
      <c r="L43" s="104"/>
      <c r="M43" s="114"/>
      <c r="N43" s="98"/>
      <c r="O43" s="98"/>
      <c r="P43" s="178"/>
      <c r="Q43" s="98"/>
      <c r="R43" s="179"/>
      <c r="S43" s="119"/>
      <c r="T43" s="98"/>
      <c r="U43" s="98"/>
      <c r="V43" s="115"/>
      <c r="W43" s="115"/>
      <c r="X43" s="101"/>
      <c r="Y43" s="178"/>
      <c r="Z43" s="98"/>
      <c r="AA43" s="118" t="s">
        <v>601</v>
      </c>
      <c r="AB43" s="98"/>
      <c r="AC43" s="3"/>
      <c r="AD43" s="3"/>
      <c r="AE43" s="3"/>
      <c r="AF43" s="3"/>
      <c r="AG43" s="3"/>
      <c r="AH43" s="3"/>
      <c r="AI43" s="3"/>
      <c r="AJ43" s="3"/>
      <c r="AK43" s="3"/>
      <c r="AL43" s="3"/>
      <c r="AM43" s="3"/>
      <c r="AN43" s="3"/>
      <c r="AO43" s="3"/>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row>
    <row r="44" spans="1:252" ht="231" customHeight="1" x14ac:dyDescent="0.25">
      <c r="A44" s="174"/>
      <c r="B44" s="112"/>
      <c r="C44" s="104"/>
      <c r="D44" s="104"/>
      <c r="E44" s="104"/>
      <c r="F44" s="113"/>
      <c r="G44" s="104"/>
      <c r="H44" s="104"/>
      <c r="I44" s="104"/>
      <c r="J44" s="104"/>
      <c r="K44" s="113"/>
      <c r="L44" s="104"/>
      <c r="M44" s="114"/>
      <c r="N44" s="98"/>
      <c r="O44" s="98"/>
      <c r="P44" s="178"/>
      <c r="Q44" s="98"/>
      <c r="R44" s="179"/>
      <c r="S44" s="119"/>
      <c r="T44" s="98"/>
      <c r="U44" s="98"/>
      <c r="V44" s="115"/>
      <c r="W44" s="115"/>
      <c r="X44" s="101"/>
      <c r="Y44" s="178"/>
      <c r="Z44" s="98"/>
      <c r="AA44" s="118"/>
      <c r="AB44" s="98"/>
      <c r="AC44" s="3"/>
      <c r="AD44" s="3"/>
      <c r="AE44" s="3"/>
      <c r="AF44" s="3"/>
      <c r="AG44" s="3"/>
      <c r="AH44" s="3"/>
      <c r="AI44" s="3"/>
      <c r="AJ44" s="3"/>
      <c r="AK44" s="3"/>
      <c r="AL44" s="3"/>
      <c r="AM44" s="3"/>
      <c r="AN44" s="3"/>
      <c r="AO44" s="3"/>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row>
    <row r="45" spans="1:252" ht="324" customHeight="1" x14ac:dyDescent="0.25">
      <c r="A45" s="174" t="s">
        <v>211</v>
      </c>
      <c r="B45" s="112" t="s">
        <v>212</v>
      </c>
      <c r="C45" s="104" t="s">
        <v>419</v>
      </c>
      <c r="D45" s="104" t="s">
        <v>226</v>
      </c>
      <c r="E45" s="104" t="s">
        <v>227</v>
      </c>
      <c r="F45" s="113">
        <v>1</v>
      </c>
      <c r="G45" s="104" t="s">
        <v>214</v>
      </c>
      <c r="H45" s="104" t="s">
        <v>269</v>
      </c>
      <c r="I45" s="104" t="s">
        <v>270</v>
      </c>
      <c r="J45" s="113">
        <v>0.9</v>
      </c>
      <c r="K45" s="113">
        <v>1</v>
      </c>
      <c r="L45" s="104" t="s">
        <v>621</v>
      </c>
      <c r="M45" s="114" t="s">
        <v>271</v>
      </c>
      <c r="N45" s="98" t="s">
        <v>272</v>
      </c>
      <c r="O45" s="98" t="s">
        <v>273</v>
      </c>
      <c r="P45" s="117">
        <v>0</v>
      </c>
      <c r="Q45" s="117">
        <v>1</v>
      </c>
      <c r="R45" s="117">
        <v>0.14000000000000001</v>
      </c>
      <c r="S45" s="119">
        <f>R45/Q45</f>
        <v>0.14000000000000001</v>
      </c>
      <c r="T45" s="98">
        <v>10944020501</v>
      </c>
      <c r="U45" s="98" t="s">
        <v>420</v>
      </c>
      <c r="V45" s="115">
        <v>80000000</v>
      </c>
      <c r="W45" s="115">
        <v>11262398</v>
      </c>
      <c r="X45" s="119">
        <f>W45/V45</f>
        <v>0.140779975</v>
      </c>
      <c r="Y45" s="178" t="s">
        <v>464</v>
      </c>
      <c r="Z45" s="98" t="s">
        <v>465</v>
      </c>
      <c r="AA45" s="118" t="s">
        <v>466</v>
      </c>
      <c r="AB45" s="98" t="s">
        <v>268</v>
      </c>
      <c r="AC45" s="3"/>
      <c r="AD45" s="3"/>
      <c r="AE45" s="3"/>
      <c r="AF45" s="3"/>
      <c r="AG45" s="3"/>
      <c r="AH45" s="3"/>
      <c r="AI45" s="3"/>
      <c r="AJ45" s="3"/>
      <c r="AK45" s="3"/>
      <c r="AL45" s="3"/>
      <c r="AM45" s="3"/>
      <c r="AN45" s="3"/>
      <c r="AO45" s="3"/>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row>
    <row r="46" spans="1:252" ht="324" customHeight="1" x14ac:dyDescent="0.25">
      <c r="A46" s="174"/>
      <c r="B46" s="112"/>
      <c r="C46" s="104"/>
      <c r="D46" s="104"/>
      <c r="E46" s="104"/>
      <c r="F46" s="113"/>
      <c r="G46" s="104"/>
      <c r="H46" s="104"/>
      <c r="I46" s="104"/>
      <c r="J46" s="113"/>
      <c r="K46" s="113"/>
      <c r="L46" s="104"/>
      <c r="M46" s="114"/>
      <c r="N46" s="98"/>
      <c r="O46" s="98"/>
      <c r="P46" s="117"/>
      <c r="Q46" s="117"/>
      <c r="R46" s="117"/>
      <c r="S46" s="119"/>
      <c r="T46" s="98"/>
      <c r="U46" s="98"/>
      <c r="V46" s="115"/>
      <c r="W46" s="115"/>
      <c r="X46" s="119"/>
      <c r="Y46" s="178"/>
      <c r="Z46" s="98"/>
      <c r="AA46" s="118"/>
      <c r="AB46" s="98"/>
      <c r="AC46" s="3"/>
      <c r="AD46" s="3"/>
      <c r="AE46" s="3"/>
      <c r="AF46" s="3"/>
      <c r="AG46" s="3"/>
      <c r="AH46" s="3"/>
      <c r="AI46" s="3"/>
      <c r="AJ46" s="3"/>
      <c r="AK46" s="3"/>
      <c r="AL46" s="3"/>
      <c r="AM46" s="3"/>
      <c r="AN46" s="3"/>
      <c r="AO46" s="3"/>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row>
    <row r="47" spans="1:252" ht="174" customHeight="1" x14ac:dyDescent="0.25">
      <c r="A47" s="174" t="s">
        <v>211</v>
      </c>
      <c r="B47" s="112" t="s">
        <v>212</v>
      </c>
      <c r="C47" s="104" t="s">
        <v>419</v>
      </c>
      <c r="D47" s="104" t="s">
        <v>237</v>
      </c>
      <c r="E47" s="104" t="s">
        <v>238</v>
      </c>
      <c r="F47" s="104" t="s">
        <v>239</v>
      </c>
      <c r="G47" s="104" t="s">
        <v>214</v>
      </c>
      <c r="H47" s="104" t="s">
        <v>274</v>
      </c>
      <c r="I47" s="104" t="s">
        <v>275</v>
      </c>
      <c r="J47" s="104" t="s">
        <v>242</v>
      </c>
      <c r="K47" s="113">
        <v>1</v>
      </c>
      <c r="L47" s="104" t="s">
        <v>622</v>
      </c>
      <c r="M47" s="114" t="s">
        <v>125</v>
      </c>
      <c r="N47" s="98" t="s">
        <v>126</v>
      </c>
      <c r="O47" s="98" t="s">
        <v>276</v>
      </c>
      <c r="P47" s="117">
        <v>0.25</v>
      </c>
      <c r="Q47" s="117">
        <v>0.75</v>
      </c>
      <c r="R47" s="117">
        <v>0.25</v>
      </c>
      <c r="S47" s="119">
        <f>R47/Q47</f>
        <v>0.33333333333333331</v>
      </c>
      <c r="T47" s="176">
        <v>10944030101</v>
      </c>
      <c r="U47" s="98" t="s">
        <v>420</v>
      </c>
      <c r="V47" s="115">
        <v>284026423.62</v>
      </c>
      <c r="W47" s="115">
        <v>28838516</v>
      </c>
      <c r="X47" s="119">
        <f>W47/V47</f>
        <v>0.10153462354820605</v>
      </c>
      <c r="Y47" s="98" t="s">
        <v>421</v>
      </c>
      <c r="Z47" s="121" t="s">
        <v>422</v>
      </c>
      <c r="AA47" s="118" t="s">
        <v>467</v>
      </c>
      <c r="AB47" s="98" t="s">
        <v>249</v>
      </c>
      <c r="AC47" s="3"/>
      <c r="AD47" s="3"/>
      <c r="AE47" s="3"/>
      <c r="AF47" s="3"/>
      <c r="AG47" s="3"/>
      <c r="AH47" s="3"/>
      <c r="AI47" s="3"/>
      <c r="AJ47" s="3"/>
      <c r="AK47" s="3"/>
      <c r="AL47" s="3"/>
      <c r="AM47" s="3"/>
      <c r="AN47" s="3"/>
      <c r="AO47" s="3"/>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row>
    <row r="48" spans="1:252" ht="174" customHeight="1" x14ac:dyDescent="0.25">
      <c r="A48" s="174"/>
      <c r="B48" s="112"/>
      <c r="C48" s="104"/>
      <c r="D48" s="104"/>
      <c r="E48" s="104"/>
      <c r="F48" s="104"/>
      <c r="G48" s="104"/>
      <c r="H48" s="104"/>
      <c r="I48" s="104"/>
      <c r="J48" s="104"/>
      <c r="K48" s="113"/>
      <c r="L48" s="104"/>
      <c r="M48" s="114"/>
      <c r="N48" s="98"/>
      <c r="O48" s="98"/>
      <c r="P48" s="117"/>
      <c r="Q48" s="117"/>
      <c r="R48" s="117"/>
      <c r="S48" s="119"/>
      <c r="T48" s="176"/>
      <c r="U48" s="98"/>
      <c r="V48" s="115"/>
      <c r="W48" s="115"/>
      <c r="X48" s="119"/>
      <c r="Y48" s="98"/>
      <c r="Z48" s="98"/>
      <c r="AA48" s="118"/>
      <c r="AB48" s="98"/>
      <c r="AC48" s="3"/>
      <c r="AD48" s="3"/>
      <c r="AE48" s="3"/>
      <c r="AF48" s="3"/>
      <c r="AG48" s="3"/>
      <c r="AH48" s="3"/>
      <c r="AI48" s="3"/>
      <c r="AJ48" s="3"/>
      <c r="AK48" s="3"/>
      <c r="AL48" s="3"/>
      <c r="AM48" s="3"/>
      <c r="AN48" s="3"/>
      <c r="AO48" s="3"/>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row>
    <row r="49" spans="1:252" ht="246" x14ac:dyDescent="0.25">
      <c r="A49" s="174"/>
      <c r="B49" s="112"/>
      <c r="C49" s="104"/>
      <c r="D49" s="104"/>
      <c r="E49" s="104"/>
      <c r="F49" s="104"/>
      <c r="G49" s="104"/>
      <c r="H49" s="104"/>
      <c r="I49" s="104"/>
      <c r="J49" s="104"/>
      <c r="K49" s="113"/>
      <c r="L49" s="104"/>
      <c r="M49" s="114"/>
      <c r="N49" s="98"/>
      <c r="O49" s="98"/>
      <c r="P49" s="117"/>
      <c r="Q49" s="117"/>
      <c r="R49" s="117"/>
      <c r="S49" s="119"/>
      <c r="T49" s="176"/>
      <c r="U49" s="98"/>
      <c r="V49" s="115"/>
      <c r="W49" s="115"/>
      <c r="X49" s="119"/>
      <c r="Y49" s="98"/>
      <c r="Z49" s="98"/>
      <c r="AA49" s="69" t="s">
        <v>468</v>
      </c>
      <c r="AB49" s="98"/>
      <c r="AC49" s="3"/>
      <c r="AD49" s="3"/>
      <c r="AE49" s="3"/>
      <c r="AF49" s="3"/>
      <c r="AG49" s="3"/>
      <c r="AH49" s="3"/>
      <c r="AI49" s="3"/>
      <c r="AJ49" s="3"/>
      <c r="AK49" s="3"/>
      <c r="AL49" s="3"/>
      <c r="AM49" s="3"/>
      <c r="AN49" s="3"/>
      <c r="AO49" s="3"/>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row>
    <row r="50" spans="1:252" ht="45" x14ac:dyDescent="0.25">
      <c r="A50" s="174"/>
      <c r="B50" s="112"/>
      <c r="C50" s="104"/>
      <c r="D50" s="104"/>
      <c r="E50" s="104"/>
      <c r="F50" s="104"/>
      <c r="G50" s="104"/>
      <c r="H50" s="104"/>
      <c r="I50" s="104"/>
      <c r="J50" s="104"/>
      <c r="K50" s="113"/>
      <c r="L50" s="104"/>
      <c r="M50" s="114"/>
      <c r="N50" s="98"/>
      <c r="O50" s="98"/>
      <c r="P50" s="117"/>
      <c r="Q50" s="117"/>
      <c r="R50" s="117"/>
      <c r="S50" s="119"/>
      <c r="T50" s="176"/>
      <c r="U50" s="98"/>
      <c r="V50" s="115"/>
      <c r="W50" s="115"/>
      <c r="X50" s="119"/>
      <c r="Y50" s="98"/>
      <c r="Z50" s="98"/>
      <c r="AA50" s="69" t="s">
        <v>469</v>
      </c>
      <c r="AB50" s="98"/>
      <c r="AC50" s="3"/>
      <c r="AD50" s="3"/>
      <c r="AE50" s="3"/>
      <c r="AF50" s="3"/>
      <c r="AG50" s="3"/>
      <c r="AH50" s="3"/>
      <c r="AI50" s="3"/>
      <c r="AJ50" s="3"/>
      <c r="AK50" s="3"/>
      <c r="AL50" s="3"/>
      <c r="AM50" s="3"/>
      <c r="AN50" s="3"/>
      <c r="AO50" s="3"/>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row>
    <row r="51" spans="1:252" ht="273" x14ac:dyDescent="0.25">
      <c r="A51" s="174"/>
      <c r="B51" s="112"/>
      <c r="C51" s="104"/>
      <c r="D51" s="104"/>
      <c r="E51" s="104"/>
      <c r="F51" s="104"/>
      <c r="G51" s="104"/>
      <c r="H51" s="104"/>
      <c r="I51" s="104"/>
      <c r="J51" s="104"/>
      <c r="K51" s="113"/>
      <c r="L51" s="104"/>
      <c r="M51" s="114"/>
      <c r="N51" s="98"/>
      <c r="O51" s="98"/>
      <c r="P51" s="117"/>
      <c r="Q51" s="117"/>
      <c r="R51" s="117"/>
      <c r="S51" s="119"/>
      <c r="T51" s="176"/>
      <c r="U51" s="98"/>
      <c r="V51" s="115"/>
      <c r="W51" s="115"/>
      <c r="X51" s="119"/>
      <c r="Y51" s="98"/>
      <c r="Z51" s="98"/>
      <c r="AA51" s="69" t="s">
        <v>470</v>
      </c>
      <c r="AB51" s="98"/>
      <c r="AC51" s="3"/>
      <c r="AD51" s="3"/>
      <c r="AE51" s="3"/>
      <c r="AF51" s="3"/>
      <c r="AG51" s="3"/>
      <c r="AH51" s="3"/>
      <c r="AI51" s="3"/>
      <c r="AJ51" s="3"/>
      <c r="AK51" s="3"/>
      <c r="AL51" s="3"/>
      <c r="AM51" s="3"/>
      <c r="AN51" s="3"/>
      <c r="AO51" s="3"/>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row>
    <row r="52" spans="1:252" ht="198.75" x14ac:dyDescent="0.25">
      <c r="A52" s="174"/>
      <c r="B52" s="112"/>
      <c r="C52" s="104"/>
      <c r="D52" s="104"/>
      <c r="E52" s="104"/>
      <c r="F52" s="104"/>
      <c r="G52" s="104"/>
      <c r="H52" s="104"/>
      <c r="I52" s="104"/>
      <c r="J52" s="104"/>
      <c r="K52" s="113"/>
      <c r="L52" s="104" t="s">
        <v>623</v>
      </c>
      <c r="M52" s="114" t="s">
        <v>127</v>
      </c>
      <c r="N52" s="98" t="s">
        <v>128</v>
      </c>
      <c r="O52" s="56" t="s">
        <v>277</v>
      </c>
      <c r="P52" s="11">
        <v>0</v>
      </c>
      <c r="Q52" s="11">
        <v>1</v>
      </c>
      <c r="R52" s="11">
        <v>1</v>
      </c>
      <c r="S52" s="70">
        <f>R52/Q52</f>
        <v>1</v>
      </c>
      <c r="T52" s="98">
        <v>10944030102</v>
      </c>
      <c r="U52" s="98" t="s">
        <v>420</v>
      </c>
      <c r="V52" s="115">
        <v>359165358</v>
      </c>
      <c r="W52" s="115">
        <v>329446828</v>
      </c>
      <c r="X52" s="136">
        <f>W52/V52</f>
        <v>0.91725669155431189</v>
      </c>
      <c r="Y52" s="98" t="s">
        <v>421</v>
      </c>
      <c r="Z52" s="121" t="s">
        <v>422</v>
      </c>
      <c r="AA52" s="69" t="s">
        <v>591</v>
      </c>
      <c r="AB52" s="56" t="s">
        <v>249</v>
      </c>
      <c r="AC52" s="3"/>
      <c r="AD52" s="3"/>
      <c r="AE52" s="3"/>
      <c r="AF52" s="3"/>
      <c r="AG52" s="3"/>
      <c r="AH52" s="3"/>
      <c r="AI52" s="3"/>
      <c r="AJ52" s="3"/>
      <c r="AK52" s="3"/>
      <c r="AL52" s="3"/>
      <c r="AM52" s="3"/>
      <c r="AN52" s="3"/>
      <c r="AO52" s="3"/>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row>
    <row r="53" spans="1:252" ht="185.25" x14ac:dyDescent="0.25">
      <c r="A53" s="174"/>
      <c r="B53" s="112"/>
      <c r="C53" s="104"/>
      <c r="D53" s="104"/>
      <c r="E53" s="104"/>
      <c r="F53" s="104"/>
      <c r="G53" s="104"/>
      <c r="H53" s="104"/>
      <c r="I53" s="104"/>
      <c r="J53" s="104"/>
      <c r="K53" s="113"/>
      <c r="L53" s="104"/>
      <c r="M53" s="114"/>
      <c r="N53" s="98"/>
      <c r="O53" s="56" t="s">
        <v>278</v>
      </c>
      <c r="P53" s="11">
        <v>0</v>
      </c>
      <c r="Q53" s="11">
        <v>1</v>
      </c>
      <c r="R53" s="11">
        <v>1</v>
      </c>
      <c r="S53" s="70">
        <f>R53/Q53</f>
        <v>1</v>
      </c>
      <c r="T53" s="98"/>
      <c r="U53" s="98"/>
      <c r="V53" s="115"/>
      <c r="W53" s="115"/>
      <c r="X53" s="136"/>
      <c r="Y53" s="98"/>
      <c r="Z53" s="98"/>
      <c r="AA53" s="69" t="s">
        <v>592</v>
      </c>
      <c r="AB53" s="56" t="s">
        <v>249</v>
      </c>
      <c r="AC53" s="3"/>
      <c r="AD53" s="3"/>
      <c r="AE53" s="3"/>
      <c r="AF53" s="3"/>
      <c r="AG53" s="3"/>
      <c r="AH53" s="3"/>
      <c r="AI53" s="3"/>
      <c r="AJ53" s="3"/>
      <c r="AK53" s="3"/>
      <c r="AL53" s="3"/>
      <c r="AM53" s="3"/>
      <c r="AN53" s="3"/>
      <c r="AO53" s="3"/>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row>
    <row r="54" spans="1:252" ht="273.75" x14ac:dyDescent="0.25">
      <c r="A54" s="174"/>
      <c r="B54" s="112"/>
      <c r="C54" s="104"/>
      <c r="D54" s="104"/>
      <c r="E54" s="104"/>
      <c r="F54" s="104"/>
      <c r="G54" s="104"/>
      <c r="H54" s="104"/>
      <c r="I54" s="104"/>
      <c r="J54" s="104"/>
      <c r="K54" s="113"/>
      <c r="L54" s="104"/>
      <c r="M54" s="114"/>
      <c r="N54" s="98"/>
      <c r="O54" s="56" t="s">
        <v>279</v>
      </c>
      <c r="P54" s="81">
        <v>0</v>
      </c>
      <c r="Q54" s="81">
        <v>1</v>
      </c>
      <c r="R54" s="58">
        <v>1</v>
      </c>
      <c r="S54" s="70">
        <f>R54/Q54</f>
        <v>1</v>
      </c>
      <c r="T54" s="98"/>
      <c r="U54" s="98"/>
      <c r="V54" s="115"/>
      <c r="W54" s="115"/>
      <c r="X54" s="136"/>
      <c r="Y54" s="98"/>
      <c r="Z54" s="98"/>
      <c r="AA54" s="69" t="s">
        <v>471</v>
      </c>
      <c r="AB54" s="56" t="s">
        <v>249</v>
      </c>
      <c r="AC54" s="3"/>
      <c r="AD54" s="3"/>
      <c r="AE54" s="3"/>
      <c r="AF54" s="3"/>
      <c r="AG54" s="3"/>
      <c r="AH54" s="3"/>
      <c r="AI54" s="3"/>
      <c r="AJ54" s="3"/>
      <c r="AK54" s="3"/>
      <c r="AL54" s="3"/>
      <c r="AM54" s="3"/>
      <c r="AN54" s="3"/>
      <c r="AO54" s="3"/>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row>
    <row r="55" spans="1:252" ht="182.25" customHeight="1" x14ac:dyDescent="0.25">
      <c r="A55" s="174"/>
      <c r="B55" s="112"/>
      <c r="C55" s="104"/>
      <c r="D55" s="104"/>
      <c r="E55" s="104"/>
      <c r="F55" s="104"/>
      <c r="G55" s="104"/>
      <c r="H55" s="104"/>
      <c r="I55" s="104"/>
      <c r="J55" s="104"/>
      <c r="K55" s="113"/>
      <c r="L55" s="104" t="s">
        <v>624</v>
      </c>
      <c r="M55" s="114" t="s">
        <v>129</v>
      </c>
      <c r="N55" s="98" t="s">
        <v>130</v>
      </c>
      <c r="O55" s="98" t="s">
        <v>131</v>
      </c>
      <c r="P55" s="117">
        <v>0.55000000000000004</v>
      </c>
      <c r="Q55" s="117">
        <f>100%-P55</f>
        <v>0.44999999999999996</v>
      </c>
      <c r="R55" s="117">
        <v>0.4</v>
      </c>
      <c r="S55" s="136">
        <f>R55/Q55</f>
        <v>0.88888888888888906</v>
      </c>
      <c r="T55" s="98">
        <v>10944030201</v>
      </c>
      <c r="U55" s="98" t="s">
        <v>420</v>
      </c>
      <c r="V55" s="115">
        <v>112424366.38</v>
      </c>
      <c r="W55" s="115">
        <v>89811406</v>
      </c>
      <c r="X55" s="177">
        <f>W55/V55</f>
        <v>0.79886068200227112</v>
      </c>
      <c r="Y55" s="98" t="str">
        <f>+Y62</f>
        <v>Población estimada
300.000 Aprox.
Datos exactos de 
Suscriptores del servicio de Acueducto a 31 de Diciembre de 2020: 110.160</v>
      </c>
      <c r="Z55" s="121" t="s">
        <v>422</v>
      </c>
      <c r="AA55" s="118" t="s">
        <v>472</v>
      </c>
      <c r="AB55" s="98" t="s">
        <v>249</v>
      </c>
      <c r="AC55" s="3"/>
      <c r="AD55" s="3"/>
      <c r="AE55" s="3"/>
      <c r="AF55" s="3"/>
      <c r="AG55" s="3"/>
      <c r="AH55" s="3"/>
      <c r="AI55" s="3"/>
      <c r="AJ55" s="3"/>
      <c r="AK55" s="3"/>
      <c r="AL55" s="3"/>
      <c r="AM55" s="3"/>
      <c r="AN55" s="3"/>
      <c r="AO55" s="3"/>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1:252" ht="182.25" customHeight="1" x14ac:dyDescent="0.25">
      <c r="A56" s="174"/>
      <c r="B56" s="112"/>
      <c r="C56" s="104"/>
      <c r="D56" s="104"/>
      <c r="E56" s="104"/>
      <c r="F56" s="104"/>
      <c r="G56" s="104"/>
      <c r="H56" s="104"/>
      <c r="I56" s="104"/>
      <c r="J56" s="104"/>
      <c r="K56" s="113"/>
      <c r="L56" s="104"/>
      <c r="M56" s="114"/>
      <c r="N56" s="98"/>
      <c r="O56" s="98"/>
      <c r="P56" s="117"/>
      <c r="Q56" s="117"/>
      <c r="R56" s="117"/>
      <c r="S56" s="136"/>
      <c r="T56" s="98"/>
      <c r="U56" s="98"/>
      <c r="V56" s="115"/>
      <c r="W56" s="115"/>
      <c r="X56" s="177"/>
      <c r="Y56" s="98"/>
      <c r="Z56" s="98"/>
      <c r="AA56" s="118"/>
      <c r="AB56" s="98"/>
      <c r="AC56" s="3"/>
      <c r="AD56" s="3"/>
      <c r="AE56" s="3"/>
      <c r="AF56" s="3"/>
      <c r="AG56" s="3"/>
      <c r="AH56" s="3"/>
      <c r="AI56" s="3"/>
      <c r="AJ56" s="3"/>
      <c r="AK56" s="3"/>
      <c r="AL56" s="3"/>
      <c r="AM56" s="3"/>
      <c r="AN56" s="3"/>
      <c r="AO56" s="3"/>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row>
    <row r="57" spans="1:252" ht="245.25" x14ac:dyDescent="0.25">
      <c r="A57" s="174"/>
      <c r="B57" s="112"/>
      <c r="C57" s="104"/>
      <c r="D57" s="104"/>
      <c r="E57" s="104"/>
      <c r="F57" s="104"/>
      <c r="G57" s="104"/>
      <c r="H57" s="104"/>
      <c r="I57" s="104"/>
      <c r="J57" s="104"/>
      <c r="K57" s="113"/>
      <c r="L57" s="104"/>
      <c r="M57" s="114"/>
      <c r="N57" s="98"/>
      <c r="O57" s="98"/>
      <c r="P57" s="117"/>
      <c r="Q57" s="117"/>
      <c r="R57" s="117"/>
      <c r="S57" s="136"/>
      <c r="T57" s="98"/>
      <c r="U57" s="98"/>
      <c r="V57" s="115"/>
      <c r="W57" s="115"/>
      <c r="X57" s="177"/>
      <c r="Y57" s="98"/>
      <c r="Z57" s="98"/>
      <c r="AA57" s="69" t="s">
        <v>473</v>
      </c>
      <c r="AB57" s="98"/>
      <c r="AC57" s="3"/>
      <c r="AD57" s="3"/>
      <c r="AE57" s="3"/>
      <c r="AF57" s="3"/>
      <c r="AG57" s="3"/>
      <c r="AH57" s="3"/>
      <c r="AI57" s="3"/>
      <c r="AJ57" s="3"/>
      <c r="AK57" s="3"/>
      <c r="AL57" s="3"/>
      <c r="AM57" s="3"/>
      <c r="AN57" s="3"/>
      <c r="AO57" s="3"/>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row>
    <row r="58" spans="1:252" ht="248.25" x14ac:dyDescent="0.25">
      <c r="A58" s="174"/>
      <c r="B58" s="112"/>
      <c r="C58" s="104"/>
      <c r="D58" s="104"/>
      <c r="E58" s="104"/>
      <c r="F58" s="104"/>
      <c r="G58" s="104"/>
      <c r="H58" s="104"/>
      <c r="I58" s="104"/>
      <c r="J58" s="104"/>
      <c r="K58" s="113"/>
      <c r="L58" s="104"/>
      <c r="M58" s="114"/>
      <c r="N58" s="98"/>
      <c r="O58" s="98"/>
      <c r="P58" s="117"/>
      <c r="Q58" s="117"/>
      <c r="R58" s="117"/>
      <c r="S58" s="136"/>
      <c r="T58" s="98"/>
      <c r="U58" s="98"/>
      <c r="V58" s="115"/>
      <c r="W58" s="115"/>
      <c r="X58" s="177"/>
      <c r="Y58" s="98"/>
      <c r="Z58" s="98"/>
      <c r="AA58" s="69" t="s">
        <v>474</v>
      </c>
      <c r="AB58" s="98"/>
      <c r="AC58" s="3"/>
      <c r="AD58" s="3"/>
      <c r="AE58" s="3"/>
      <c r="AF58" s="3"/>
      <c r="AG58" s="3"/>
      <c r="AH58" s="3"/>
      <c r="AI58" s="3"/>
      <c r="AJ58" s="3"/>
      <c r="AK58" s="3"/>
      <c r="AL58" s="3"/>
      <c r="AM58" s="3"/>
      <c r="AN58" s="3"/>
      <c r="AO58" s="3"/>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row>
    <row r="59" spans="1:252" ht="243" x14ac:dyDescent="0.25">
      <c r="A59" s="174"/>
      <c r="B59" s="112"/>
      <c r="C59" s="104"/>
      <c r="D59" s="104"/>
      <c r="E59" s="104"/>
      <c r="F59" s="104"/>
      <c r="G59" s="104"/>
      <c r="H59" s="104"/>
      <c r="I59" s="104"/>
      <c r="J59" s="104"/>
      <c r="K59" s="113"/>
      <c r="L59" s="104"/>
      <c r="M59" s="114"/>
      <c r="N59" s="98"/>
      <c r="O59" s="98"/>
      <c r="P59" s="117"/>
      <c r="Q59" s="117"/>
      <c r="R59" s="117"/>
      <c r="S59" s="136"/>
      <c r="T59" s="98"/>
      <c r="U59" s="98"/>
      <c r="V59" s="115"/>
      <c r="W59" s="115"/>
      <c r="X59" s="177"/>
      <c r="Y59" s="98"/>
      <c r="Z59" s="98"/>
      <c r="AA59" s="69" t="s">
        <v>475</v>
      </c>
      <c r="AB59" s="98"/>
      <c r="AC59" s="3"/>
      <c r="AD59" s="3"/>
      <c r="AE59" s="3"/>
      <c r="AF59" s="3"/>
      <c r="AG59" s="3"/>
      <c r="AH59" s="3"/>
      <c r="AI59" s="3"/>
      <c r="AJ59" s="3"/>
      <c r="AK59" s="3"/>
      <c r="AL59" s="3"/>
      <c r="AM59" s="3"/>
      <c r="AN59" s="3"/>
      <c r="AO59" s="3"/>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row>
    <row r="60" spans="1:252" ht="225.75" customHeight="1" x14ac:dyDescent="0.25">
      <c r="A60" s="174"/>
      <c r="B60" s="112"/>
      <c r="C60" s="104"/>
      <c r="D60" s="104"/>
      <c r="E60" s="104"/>
      <c r="F60" s="104"/>
      <c r="G60" s="104"/>
      <c r="H60" s="104"/>
      <c r="I60" s="104"/>
      <c r="J60" s="104"/>
      <c r="K60" s="113"/>
      <c r="L60" s="104" t="s">
        <v>625</v>
      </c>
      <c r="M60" s="114" t="s">
        <v>132</v>
      </c>
      <c r="N60" s="98" t="s">
        <v>133</v>
      </c>
      <c r="O60" s="98" t="s">
        <v>134</v>
      </c>
      <c r="P60" s="117">
        <v>0.6</v>
      </c>
      <c r="Q60" s="117">
        <f>95%-P60</f>
        <v>0.35</v>
      </c>
      <c r="R60" s="117">
        <v>0.25</v>
      </c>
      <c r="S60" s="177">
        <f>R60/Q60</f>
        <v>0.7142857142857143</v>
      </c>
      <c r="T60" s="98">
        <v>10944030202</v>
      </c>
      <c r="U60" s="98" t="s">
        <v>420</v>
      </c>
      <c r="V60" s="115">
        <v>79594656</v>
      </c>
      <c r="W60" s="115">
        <v>0</v>
      </c>
      <c r="X60" s="119">
        <f>W60/V60</f>
        <v>0</v>
      </c>
      <c r="Y60" s="98" t="s">
        <v>421</v>
      </c>
      <c r="Z60" s="121" t="str">
        <f>+Z55</f>
        <v xml:space="preserve"> Área de Prestación del servicio de Acueducto - Armenia</v>
      </c>
      <c r="AA60" s="118" t="s">
        <v>607</v>
      </c>
      <c r="AB60" s="98" t="s">
        <v>217</v>
      </c>
      <c r="AC60" s="3"/>
      <c r="AD60" s="3"/>
      <c r="AE60" s="3"/>
      <c r="AF60" s="3"/>
      <c r="AG60" s="3"/>
      <c r="AH60" s="3"/>
      <c r="AI60" s="3"/>
      <c r="AJ60" s="3"/>
      <c r="AK60" s="3"/>
      <c r="AL60" s="3"/>
      <c r="AM60" s="3"/>
      <c r="AN60" s="3"/>
      <c r="AO60" s="3"/>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row>
    <row r="61" spans="1:252" ht="317.25" customHeight="1" x14ac:dyDescent="0.25">
      <c r="A61" s="174"/>
      <c r="B61" s="112"/>
      <c r="C61" s="104"/>
      <c r="D61" s="104"/>
      <c r="E61" s="104"/>
      <c r="F61" s="104"/>
      <c r="G61" s="104"/>
      <c r="H61" s="104"/>
      <c r="I61" s="104"/>
      <c r="J61" s="104"/>
      <c r="K61" s="113"/>
      <c r="L61" s="104"/>
      <c r="M61" s="114"/>
      <c r="N61" s="98"/>
      <c r="O61" s="98"/>
      <c r="P61" s="117"/>
      <c r="Q61" s="117"/>
      <c r="R61" s="117"/>
      <c r="S61" s="177"/>
      <c r="T61" s="98"/>
      <c r="U61" s="98"/>
      <c r="V61" s="115"/>
      <c r="W61" s="115"/>
      <c r="X61" s="119"/>
      <c r="Y61" s="98"/>
      <c r="Z61" s="98"/>
      <c r="AA61" s="118"/>
      <c r="AB61" s="98"/>
      <c r="AC61" s="3"/>
      <c r="AD61" s="3"/>
      <c r="AE61" s="3"/>
      <c r="AF61" s="3"/>
      <c r="AG61" s="3"/>
      <c r="AH61" s="3"/>
      <c r="AI61" s="3"/>
      <c r="AJ61" s="3"/>
      <c r="AK61" s="3"/>
      <c r="AL61" s="3"/>
      <c r="AM61" s="3"/>
      <c r="AN61" s="3"/>
      <c r="AO61" s="3"/>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row>
    <row r="62" spans="1:252" ht="144.75" customHeight="1" x14ac:dyDescent="0.25">
      <c r="A62" s="174" t="s">
        <v>211</v>
      </c>
      <c r="B62" s="112" t="s">
        <v>212</v>
      </c>
      <c r="C62" s="104" t="s">
        <v>419</v>
      </c>
      <c r="D62" s="104" t="s">
        <v>237</v>
      </c>
      <c r="E62" s="104" t="s">
        <v>238</v>
      </c>
      <c r="F62" s="104" t="s">
        <v>239</v>
      </c>
      <c r="G62" s="104" t="s">
        <v>214</v>
      </c>
      <c r="H62" s="104" t="s">
        <v>280</v>
      </c>
      <c r="I62" s="104" t="s">
        <v>281</v>
      </c>
      <c r="J62" s="113">
        <v>1</v>
      </c>
      <c r="K62" s="113">
        <v>1</v>
      </c>
      <c r="L62" s="104" t="s">
        <v>626</v>
      </c>
      <c r="M62" s="114" t="s">
        <v>135</v>
      </c>
      <c r="N62" s="98" t="s">
        <v>136</v>
      </c>
      <c r="O62" s="56" t="s">
        <v>137</v>
      </c>
      <c r="P62" s="58">
        <v>0.75</v>
      </c>
      <c r="Q62" s="58">
        <v>0.25</v>
      </c>
      <c r="R62" s="58">
        <v>0.25</v>
      </c>
      <c r="S62" s="70">
        <f>R62/Q62</f>
        <v>1</v>
      </c>
      <c r="T62" s="98">
        <v>10944030301</v>
      </c>
      <c r="U62" s="98" t="s">
        <v>420</v>
      </c>
      <c r="V62" s="115">
        <v>169054287.36000001</v>
      </c>
      <c r="W62" s="115">
        <v>153724244</v>
      </c>
      <c r="X62" s="136">
        <f>W62/V62</f>
        <v>0.90931881350423971</v>
      </c>
      <c r="Y62" s="98" t="s">
        <v>421</v>
      </c>
      <c r="Z62" s="121" t="str">
        <f>+Z60</f>
        <v xml:space="preserve"> Área de Prestación del servicio de Acueducto - Armenia</v>
      </c>
      <c r="AA62" s="69" t="s">
        <v>476</v>
      </c>
      <c r="AB62" s="56" t="s">
        <v>282</v>
      </c>
      <c r="AC62" s="3"/>
      <c r="AD62" s="3"/>
      <c r="AE62" s="3"/>
      <c r="AF62" s="3"/>
      <c r="AG62" s="3"/>
      <c r="AH62" s="3"/>
      <c r="AI62" s="3"/>
      <c r="AJ62" s="3"/>
      <c r="AK62" s="3"/>
      <c r="AL62" s="3"/>
      <c r="AM62" s="3"/>
      <c r="AN62" s="3"/>
      <c r="AO62" s="3"/>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row>
    <row r="63" spans="1:252" ht="273" x14ac:dyDescent="0.25">
      <c r="A63" s="174"/>
      <c r="B63" s="112"/>
      <c r="C63" s="104"/>
      <c r="D63" s="104"/>
      <c r="E63" s="104"/>
      <c r="F63" s="104"/>
      <c r="G63" s="104"/>
      <c r="H63" s="104"/>
      <c r="I63" s="104"/>
      <c r="J63" s="113"/>
      <c r="K63" s="113"/>
      <c r="L63" s="104"/>
      <c r="M63" s="114"/>
      <c r="N63" s="98"/>
      <c r="O63" s="56" t="s">
        <v>138</v>
      </c>
      <c r="P63" s="58">
        <v>1</v>
      </c>
      <c r="Q63" s="58">
        <v>1</v>
      </c>
      <c r="R63" s="58">
        <v>1</v>
      </c>
      <c r="S63" s="70">
        <f>R63/Q63</f>
        <v>1</v>
      </c>
      <c r="T63" s="98"/>
      <c r="U63" s="98"/>
      <c r="V63" s="115"/>
      <c r="W63" s="115"/>
      <c r="X63" s="116"/>
      <c r="Y63" s="98"/>
      <c r="Z63" s="98"/>
      <c r="AA63" s="69" t="s">
        <v>608</v>
      </c>
      <c r="AB63" s="56" t="s">
        <v>282</v>
      </c>
      <c r="AC63" s="3"/>
      <c r="AD63" s="3"/>
      <c r="AE63" s="3"/>
      <c r="AF63" s="3"/>
      <c r="AG63" s="3"/>
      <c r="AH63" s="3"/>
      <c r="AI63" s="3"/>
      <c r="AJ63" s="3"/>
      <c r="AK63" s="3"/>
      <c r="AL63" s="3"/>
      <c r="AM63" s="3"/>
      <c r="AN63" s="3"/>
      <c r="AO63" s="3"/>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row>
    <row r="64" spans="1:252" ht="134.25" customHeight="1" x14ac:dyDescent="0.25">
      <c r="A64" s="174" t="s">
        <v>211</v>
      </c>
      <c r="B64" s="112" t="s">
        <v>212</v>
      </c>
      <c r="C64" s="104" t="s">
        <v>419</v>
      </c>
      <c r="D64" s="104" t="s">
        <v>255</v>
      </c>
      <c r="E64" s="104">
        <v>23.82</v>
      </c>
      <c r="F64" s="104" t="s">
        <v>256</v>
      </c>
      <c r="G64" s="104" t="s">
        <v>214</v>
      </c>
      <c r="H64" s="104" t="s">
        <v>283</v>
      </c>
      <c r="I64" s="104" t="s">
        <v>284</v>
      </c>
      <c r="J64" s="113">
        <v>1</v>
      </c>
      <c r="K64" s="113">
        <v>1</v>
      </c>
      <c r="L64" s="104" t="s">
        <v>627</v>
      </c>
      <c r="M64" s="114" t="s">
        <v>139</v>
      </c>
      <c r="N64" s="98" t="s">
        <v>140</v>
      </c>
      <c r="O64" s="56" t="s">
        <v>141</v>
      </c>
      <c r="P64" s="58">
        <v>0.5</v>
      </c>
      <c r="Q64" s="58">
        <v>0.5</v>
      </c>
      <c r="R64" s="58">
        <v>0.5</v>
      </c>
      <c r="S64" s="70">
        <f>R64/Q64</f>
        <v>1</v>
      </c>
      <c r="T64" s="98">
        <v>10944030401</v>
      </c>
      <c r="U64" s="98" t="s">
        <v>420</v>
      </c>
      <c r="V64" s="115">
        <v>325499287.04999995</v>
      </c>
      <c r="W64" s="115">
        <v>66916357</v>
      </c>
      <c r="X64" s="119">
        <f>W64/V64</f>
        <v>0.20558065612512685</v>
      </c>
      <c r="Y64" s="98" t="s">
        <v>477</v>
      </c>
      <c r="Z64" s="121" t="s">
        <v>478</v>
      </c>
      <c r="AA64" s="69" t="s">
        <v>479</v>
      </c>
      <c r="AB64" s="56" t="s">
        <v>285</v>
      </c>
      <c r="AC64" s="3"/>
      <c r="AD64" s="3"/>
      <c r="AE64" s="3"/>
      <c r="AF64" s="3"/>
      <c r="AG64" s="3"/>
      <c r="AH64" s="3"/>
      <c r="AI64" s="3"/>
      <c r="AJ64" s="3"/>
      <c r="AK64" s="3"/>
      <c r="AL64" s="3"/>
      <c r="AM64" s="3"/>
      <c r="AN64" s="3"/>
      <c r="AO64" s="3"/>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row>
    <row r="65" spans="1:252" ht="198" x14ac:dyDescent="0.25">
      <c r="A65" s="174"/>
      <c r="B65" s="112"/>
      <c r="C65" s="104"/>
      <c r="D65" s="104"/>
      <c r="E65" s="104"/>
      <c r="F65" s="104"/>
      <c r="G65" s="104"/>
      <c r="H65" s="104"/>
      <c r="I65" s="104"/>
      <c r="J65" s="113"/>
      <c r="K65" s="113"/>
      <c r="L65" s="104"/>
      <c r="M65" s="114"/>
      <c r="N65" s="98"/>
      <c r="O65" s="56" t="s">
        <v>138</v>
      </c>
      <c r="P65" s="58">
        <v>1</v>
      </c>
      <c r="Q65" s="58">
        <v>1</v>
      </c>
      <c r="R65" s="58">
        <v>1</v>
      </c>
      <c r="S65" s="70">
        <f>R65/Q65</f>
        <v>1</v>
      </c>
      <c r="T65" s="98"/>
      <c r="U65" s="98"/>
      <c r="V65" s="115"/>
      <c r="W65" s="115"/>
      <c r="X65" s="116"/>
      <c r="Y65" s="98"/>
      <c r="Z65" s="98"/>
      <c r="AA65" s="69" t="s">
        <v>586</v>
      </c>
      <c r="AB65" s="56" t="s">
        <v>285</v>
      </c>
      <c r="AC65" s="3"/>
      <c r="AD65" s="3"/>
      <c r="AE65" s="3"/>
      <c r="AF65" s="3"/>
      <c r="AG65" s="3"/>
      <c r="AH65" s="3"/>
      <c r="AI65" s="3"/>
      <c r="AJ65" s="3"/>
      <c r="AK65" s="3"/>
      <c r="AL65" s="3"/>
      <c r="AM65" s="3"/>
      <c r="AN65" s="3"/>
      <c r="AO65" s="3"/>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1:252" ht="243" x14ac:dyDescent="0.25">
      <c r="A66" s="67" t="s">
        <v>211</v>
      </c>
      <c r="B66" s="59" t="s">
        <v>212</v>
      </c>
      <c r="C66" s="54" t="s">
        <v>419</v>
      </c>
      <c r="D66" s="54" t="s">
        <v>226</v>
      </c>
      <c r="E66" s="54" t="s">
        <v>227</v>
      </c>
      <c r="F66" s="53">
        <v>1</v>
      </c>
      <c r="G66" s="29" t="s">
        <v>214</v>
      </c>
      <c r="H66" s="29" t="s">
        <v>286</v>
      </c>
      <c r="I66" s="29" t="s">
        <v>287</v>
      </c>
      <c r="J66" s="53">
        <v>0.8</v>
      </c>
      <c r="K66" s="53">
        <v>1</v>
      </c>
      <c r="L66" s="54" t="s">
        <v>628</v>
      </c>
      <c r="M66" s="55" t="s">
        <v>142</v>
      </c>
      <c r="N66" s="56" t="s">
        <v>143</v>
      </c>
      <c r="O66" s="56" t="s">
        <v>144</v>
      </c>
      <c r="P66" s="58">
        <v>0.75</v>
      </c>
      <c r="Q66" s="58">
        <v>0.25</v>
      </c>
      <c r="R66" s="58">
        <v>0.25</v>
      </c>
      <c r="S66" s="70">
        <f t="shared" ref="S66:S114" si="0">R66/Q66</f>
        <v>1</v>
      </c>
      <c r="T66" s="56">
        <v>10944030501</v>
      </c>
      <c r="U66" s="56" t="s">
        <v>420</v>
      </c>
      <c r="V66" s="57">
        <v>329862025</v>
      </c>
      <c r="W66" s="31">
        <v>11734811</v>
      </c>
      <c r="X66" s="74">
        <f>W66/V66</f>
        <v>3.5574907417730187E-2</v>
      </c>
      <c r="Y66" s="56" t="s">
        <v>480</v>
      </c>
      <c r="Z66" s="56" t="s">
        <v>60</v>
      </c>
      <c r="AA66" s="69" t="s">
        <v>481</v>
      </c>
      <c r="AB66" s="56" t="s">
        <v>229</v>
      </c>
      <c r="AC66" s="3"/>
      <c r="AD66" s="3"/>
      <c r="AE66" s="3"/>
      <c r="AF66" s="3"/>
      <c r="AG66" s="3"/>
      <c r="AH66" s="3"/>
      <c r="AI66" s="3"/>
      <c r="AJ66" s="3"/>
      <c r="AK66" s="3"/>
      <c r="AL66" s="3"/>
      <c r="AM66" s="3"/>
      <c r="AN66" s="3"/>
      <c r="AO66" s="3"/>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1:252" ht="165.75" x14ac:dyDescent="0.25">
      <c r="A67" s="174" t="s">
        <v>211</v>
      </c>
      <c r="B67" s="112" t="s">
        <v>288</v>
      </c>
      <c r="C67" s="104" t="s">
        <v>419</v>
      </c>
      <c r="D67" s="104" t="s">
        <v>226</v>
      </c>
      <c r="E67" s="104" t="s">
        <v>227</v>
      </c>
      <c r="F67" s="113">
        <v>1</v>
      </c>
      <c r="G67" s="104" t="s">
        <v>214</v>
      </c>
      <c r="H67" s="104" t="s">
        <v>289</v>
      </c>
      <c r="I67" s="104" t="s">
        <v>290</v>
      </c>
      <c r="J67" s="113">
        <v>0.7</v>
      </c>
      <c r="K67" s="113">
        <v>1</v>
      </c>
      <c r="L67" s="104" t="s">
        <v>629</v>
      </c>
      <c r="M67" s="114" t="s">
        <v>145</v>
      </c>
      <c r="N67" s="98" t="s">
        <v>146</v>
      </c>
      <c r="O67" s="98" t="s">
        <v>147</v>
      </c>
      <c r="P67" s="117">
        <v>0.3</v>
      </c>
      <c r="Q67" s="117">
        <v>0.7</v>
      </c>
      <c r="R67" s="117">
        <v>8.0399999999999999E-2</v>
      </c>
      <c r="S67" s="119">
        <f>R67/Q67</f>
        <v>0.11485714285714287</v>
      </c>
      <c r="T67" s="98">
        <v>10944030601</v>
      </c>
      <c r="U67" s="98" t="s">
        <v>420</v>
      </c>
      <c r="V67" s="115">
        <v>263800000</v>
      </c>
      <c r="W67" s="115">
        <v>21209073</v>
      </c>
      <c r="X67" s="119">
        <f>W67/V67</f>
        <v>8.0398305534495826E-2</v>
      </c>
      <c r="Y67" s="98" t="s">
        <v>124</v>
      </c>
      <c r="Z67" s="98" t="str">
        <f>+Z45</f>
        <v>Comuna 1 - 2
Armenia</v>
      </c>
      <c r="AA67" s="69" t="s">
        <v>482</v>
      </c>
      <c r="AB67" s="98" t="s">
        <v>229</v>
      </c>
      <c r="AC67" s="3"/>
      <c r="AD67" s="3"/>
      <c r="AE67" s="3"/>
      <c r="AF67" s="3"/>
      <c r="AG67" s="3"/>
      <c r="AH67" s="3"/>
      <c r="AI67" s="3"/>
      <c r="AJ67" s="3"/>
      <c r="AK67" s="3"/>
      <c r="AL67" s="3"/>
      <c r="AM67" s="3"/>
      <c r="AN67" s="3"/>
      <c r="AO67" s="3"/>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row>
    <row r="68" spans="1:252" ht="393.75" x14ac:dyDescent="0.25">
      <c r="A68" s="174"/>
      <c r="B68" s="112"/>
      <c r="C68" s="104"/>
      <c r="D68" s="104"/>
      <c r="E68" s="104"/>
      <c r="F68" s="113"/>
      <c r="G68" s="104"/>
      <c r="H68" s="104"/>
      <c r="I68" s="104"/>
      <c r="J68" s="113"/>
      <c r="K68" s="113"/>
      <c r="L68" s="104"/>
      <c r="M68" s="114"/>
      <c r="N68" s="98"/>
      <c r="O68" s="98"/>
      <c r="P68" s="117"/>
      <c r="Q68" s="117"/>
      <c r="R68" s="117"/>
      <c r="S68" s="116"/>
      <c r="T68" s="98"/>
      <c r="U68" s="98"/>
      <c r="V68" s="115"/>
      <c r="W68" s="115"/>
      <c r="X68" s="116"/>
      <c r="Y68" s="98"/>
      <c r="Z68" s="98"/>
      <c r="AA68" s="69" t="s">
        <v>483</v>
      </c>
      <c r="AB68" s="98"/>
      <c r="AC68" s="3"/>
      <c r="AD68" s="3"/>
      <c r="AE68" s="3"/>
      <c r="AF68" s="3"/>
      <c r="AG68" s="3"/>
      <c r="AH68" s="3"/>
      <c r="AI68" s="3"/>
      <c r="AJ68" s="3"/>
      <c r="AK68" s="3"/>
      <c r="AL68" s="3"/>
      <c r="AM68" s="3"/>
      <c r="AN68" s="3"/>
      <c r="AO68" s="3"/>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row>
    <row r="69" spans="1:252" ht="276.75" customHeight="1" x14ac:dyDescent="0.25">
      <c r="A69" s="67" t="s">
        <v>211</v>
      </c>
      <c r="B69" s="59" t="s">
        <v>212</v>
      </c>
      <c r="C69" s="54" t="s">
        <v>419</v>
      </c>
      <c r="D69" s="54" t="s">
        <v>291</v>
      </c>
      <c r="E69" s="54">
        <v>23.82</v>
      </c>
      <c r="F69" s="54" t="s">
        <v>256</v>
      </c>
      <c r="G69" s="29" t="s">
        <v>214</v>
      </c>
      <c r="H69" s="29" t="s">
        <v>292</v>
      </c>
      <c r="I69" s="29" t="s">
        <v>293</v>
      </c>
      <c r="J69" s="54">
        <v>0</v>
      </c>
      <c r="K69" s="54">
        <v>1</v>
      </c>
      <c r="L69" s="54" t="s">
        <v>630</v>
      </c>
      <c r="M69" s="55" t="s">
        <v>152</v>
      </c>
      <c r="N69" s="56" t="s">
        <v>153</v>
      </c>
      <c r="O69" s="56" t="s">
        <v>154</v>
      </c>
      <c r="P69" s="58">
        <v>1</v>
      </c>
      <c r="Q69" s="58">
        <v>1</v>
      </c>
      <c r="R69" s="58">
        <v>1</v>
      </c>
      <c r="S69" s="70">
        <f t="shared" ref="S69:S81" si="1">R69/Q69</f>
        <v>1</v>
      </c>
      <c r="T69" s="82" t="s">
        <v>56</v>
      </c>
      <c r="U69" s="56" t="s">
        <v>420</v>
      </c>
      <c r="V69" s="57" t="s">
        <v>56</v>
      </c>
      <c r="W69" s="31" t="s">
        <v>56</v>
      </c>
      <c r="X69" s="83" t="s">
        <v>56</v>
      </c>
      <c r="Y69" s="56" t="s">
        <v>421</v>
      </c>
      <c r="Z69" s="77" t="str">
        <f>+Z60</f>
        <v xml:space="preserve"> Área de Prestación del servicio de Acueducto - Armenia</v>
      </c>
      <c r="AA69" s="69" t="s">
        <v>484</v>
      </c>
      <c r="AB69" s="56" t="s">
        <v>294</v>
      </c>
      <c r="AC69" s="3"/>
      <c r="AD69" s="3"/>
      <c r="AE69" s="3"/>
      <c r="AF69" s="3"/>
      <c r="AG69" s="3"/>
      <c r="AH69" s="3"/>
      <c r="AI69" s="3"/>
      <c r="AJ69" s="3"/>
      <c r="AK69" s="3"/>
      <c r="AL69" s="3"/>
      <c r="AM69" s="3"/>
      <c r="AN69" s="3"/>
      <c r="AO69" s="3"/>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row>
    <row r="70" spans="1:252" ht="384" customHeight="1" x14ac:dyDescent="0.25">
      <c r="A70" s="67" t="s">
        <v>211</v>
      </c>
      <c r="B70" s="59" t="s">
        <v>212</v>
      </c>
      <c r="C70" s="54" t="s">
        <v>419</v>
      </c>
      <c r="D70" s="54" t="s">
        <v>291</v>
      </c>
      <c r="E70" s="54">
        <v>23.82</v>
      </c>
      <c r="F70" s="54" t="s">
        <v>256</v>
      </c>
      <c r="G70" s="29" t="s">
        <v>214</v>
      </c>
      <c r="H70" s="29" t="s">
        <v>295</v>
      </c>
      <c r="I70" s="29" t="s">
        <v>296</v>
      </c>
      <c r="J70" s="53">
        <v>0</v>
      </c>
      <c r="K70" s="79">
        <v>1</v>
      </c>
      <c r="L70" s="54" t="s">
        <v>631</v>
      </c>
      <c r="M70" s="55" t="s">
        <v>297</v>
      </c>
      <c r="N70" s="56" t="s">
        <v>298</v>
      </c>
      <c r="O70" s="56" t="s">
        <v>299</v>
      </c>
      <c r="P70" s="5">
        <v>0</v>
      </c>
      <c r="Q70" s="5">
        <v>1</v>
      </c>
      <c r="R70" s="5">
        <v>1</v>
      </c>
      <c r="S70" s="70">
        <f t="shared" si="1"/>
        <v>1</v>
      </c>
      <c r="T70" s="82" t="s">
        <v>56</v>
      </c>
      <c r="U70" s="56" t="s">
        <v>420</v>
      </c>
      <c r="V70" s="57" t="s">
        <v>56</v>
      </c>
      <c r="W70" s="31" t="s">
        <v>56</v>
      </c>
      <c r="X70" s="83" t="s">
        <v>56</v>
      </c>
      <c r="Y70" s="56" t="str">
        <f>+Y69</f>
        <v>Población estimada
300.000 Aprox.
Datos exactos de 
Suscriptores del servicio de Acueducto a 31 de Diciembre de 2020: 110.160</v>
      </c>
      <c r="Z70" s="77" t="str">
        <f>+Z69</f>
        <v xml:space="preserve"> Área de Prestación del servicio de Acueducto - Armenia</v>
      </c>
      <c r="AA70" s="69" t="s">
        <v>485</v>
      </c>
      <c r="AB70" s="56" t="s">
        <v>300</v>
      </c>
      <c r="AC70" s="3"/>
      <c r="AD70" s="3"/>
      <c r="AE70" s="3"/>
      <c r="AF70" s="3"/>
      <c r="AG70" s="3"/>
      <c r="AH70" s="3"/>
      <c r="AI70" s="3"/>
      <c r="AJ70" s="3"/>
      <c r="AK70" s="3"/>
      <c r="AL70" s="3"/>
      <c r="AM70" s="3"/>
      <c r="AN70" s="3"/>
      <c r="AO70" s="3"/>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row>
    <row r="71" spans="1:252" ht="318.75" x14ac:dyDescent="0.25">
      <c r="A71" s="67" t="s">
        <v>211</v>
      </c>
      <c r="B71" s="59" t="s">
        <v>212</v>
      </c>
      <c r="C71" s="54" t="s">
        <v>419</v>
      </c>
      <c r="D71" s="54" t="s">
        <v>237</v>
      </c>
      <c r="E71" s="54" t="s">
        <v>238</v>
      </c>
      <c r="F71" s="54" t="s">
        <v>239</v>
      </c>
      <c r="G71" s="29" t="s">
        <v>214</v>
      </c>
      <c r="H71" s="29" t="s">
        <v>301</v>
      </c>
      <c r="I71" s="29" t="s">
        <v>302</v>
      </c>
      <c r="J71" s="53">
        <v>0.7</v>
      </c>
      <c r="K71" s="79">
        <v>1</v>
      </c>
      <c r="L71" s="54" t="s">
        <v>632</v>
      </c>
      <c r="M71" s="55" t="s">
        <v>155</v>
      </c>
      <c r="N71" s="56" t="s">
        <v>156</v>
      </c>
      <c r="O71" s="56" t="s">
        <v>157</v>
      </c>
      <c r="P71" s="58">
        <v>0.8</v>
      </c>
      <c r="Q71" s="58">
        <v>0.2</v>
      </c>
      <c r="R71" s="58">
        <v>0</v>
      </c>
      <c r="S71" s="74">
        <f t="shared" si="1"/>
        <v>0</v>
      </c>
      <c r="T71" s="56">
        <v>10944040301</v>
      </c>
      <c r="U71" s="56" t="s">
        <v>420</v>
      </c>
      <c r="V71" s="57">
        <v>60000000</v>
      </c>
      <c r="W71" s="31">
        <v>0</v>
      </c>
      <c r="X71" s="74">
        <f>W71/V71</f>
        <v>0</v>
      </c>
      <c r="Y71" s="56" t="str">
        <f>+Y70</f>
        <v>Población estimada
300.000 Aprox.
Datos exactos de 
Suscriptores del servicio de Acueducto a 31 de Diciembre de 2020: 110.160</v>
      </c>
      <c r="Z71" s="56" t="str">
        <f>Z70</f>
        <v xml:space="preserve"> Área de Prestación del servicio de Acueducto - Armenia</v>
      </c>
      <c r="AA71" s="69" t="s">
        <v>593</v>
      </c>
      <c r="AB71" s="56" t="s">
        <v>300</v>
      </c>
      <c r="AC71" s="3"/>
      <c r="AD71" s="3"/>
      <c r="AE71" s="3"/>
      <c r="AF71" s="3"/>
      <c r="AG71" s="3"/>
      <c r="AH71" s="3"/>
      <c r="AI71" s="3"/>
      <c r="AJ71" s="3"/>
      <c r="AK71" s="3"/>
      <c r="AL71" s="3"/>
      <c r="AM71" s="3"/>
      <c r="AN71" s="3"/>
      <c r="AO71" s="3"/>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row>
    <row r="72" spans="1:252" ht="325.5" customHeight="1" x14ac:dyDescent="0.25">
      <c r="A72" s="67" t="s">
        <v>211</v>
      </c>
      <c r="B72" s="59" t="s">
        <v>212</v>
      </c>
      <c r="C72" s="54" t="s">
        <v>419</v>
      </c>
      <c r="D72" s="54" t="s">
        <v>303</v>
      </c>
      <c r="E72" s="80">
        <v>300194</v>
      </c>
      <c r="F72" s="80">
        <v>316926</v>
      </c>
      <c r="G72" s="29" t="s">
        <v>214</v>
      </c>
      <c r="H72" s="29" t="s">
        <v>304</v>
      </c>
      <c r="I72" s="29" t="s">
        <v>305</v>
      </c>
      <c r="J72" s="53" t="s">
        <v>242</v>
      </c>
      <c r="K72" s="79">
        <v>1</v>
      </c>
      <c r="L72" s="54" t="s">
        <v>633</v>
      </c>
      <c r="M72" s="55" t="s">
        <v>304</v>
      </c>
      <c r="N72" s="56" t="s">
        <v>306</v>
      </c>
      <c r="O72" s="56" t="s">
        <v>307</v>
      </c>
      <c r="P72" s="58">
        <v>1</v>
      </c>
      <c r="Q72" s="58">
        <v>1</v>
      </c>
      <c r="R72" s="58">
        <v>1</v>
      </c>
      <c r="S72" s="70">
        <f t="shared" si="1"/>
        <v>1</v>
      </c>
      <c r="T72" s="56" t="s">
        <v>55</v>
      </c>
      <c r="U72" s="56" t="s">
        <v>420</v>
      </c>
      <c r="V72" s="57" t="s">
        <v>56</v>
      </c>
      <c r="W72" s="31" t="s">
        <v>56</v>
      </c>
      <c r="X72" s="83" t="s">
        <v>56</v>
      </c>
      <c r="Y72" s="56" t="s">
        <v>486</v>
      </c>
      <c r="Z72" s="56" t="s">
        <v>60</v>
      </c>
      <c r="AA72" s="69" t="s">
        <v>487</v>
      </c>
      <c r="AB72" s="56" t="s">
        <v>151</v>
      </c>
      <c r="AC72" s="3"/>
      <c r="AD72" s="3"/>
      <c r="AE72" s="3"/>
      <c r="AF72" s="3"/>
      <c r="AG72" s="3"/>
      <c r="AH72" s="3"/>
      <c r="AI72" s="3"/>
      <c r="AJ72" s="3"/>
      <c r="AK72" s="3"/>
      <c r="AL72" s="3"/>
      <c r="AM72" s="3"/>
      <c r="AN72" s="3"/>
      <c r="AO72" s="3"/>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c r="FN72" s="28"/>
      <c r="FO72" s="28"/>
      <c r="FP72" s="28"/>
      <c r="FQ72" s="28"/>
      <c r="FR72" s="28"/>
      <c r="FS72" s="28"/>
      <c r="FT72" s="28"/>
      <c r="FU72" s="28"/>
      <c r="FV72" s="28"/>
      <c r="FW72" s="28"/>
      <c r="FX72" s="28"/>
      <c r="FY72" s="28"/>
      <c r="FZ72" s="28"/>
      <c r="GA72" s="28"/>
      <c r="GB72" s="28"/>
      <c r="GC72" s="28"/>
      <c r="GD72" s="28"/>
      <c r="GE72" s="28"/>
      <c r="GF72" s="28"/>
      <c r="GG72" s="28"/>
      <c r="GH72" s="28"/>
      <c r="GI72" s="28"/>
      <c r="GJ72" s="28"/>
      <c r="GK72" s="28"/>
      <c r="GL72" s="28"/>
      <c r="GM72" s="28"/>
      <c r="GN72" s="28"/>
      <c r="GO72" s="28"/>
      <c r="GP72" s="28"/>
      <c r="GQ72" s="28"/>
      <c r="GR72" s="28"/>
      <c r="GS72" s="28"/>
      <c r="GT72" s="28"/>
      <c r="GU72" s="28"/>
      <c r="GV72" s="28"/>
      <c r="GW72" s="28"/>
      <c r="GX72" s="28"/>
      <c r="GY72" s="28"/>
      <c r="GZ72" s="28"/>
      <c r="HA72" s="28"/>
      <c r="HB72" s="28"/>
      <c r="HC72" s="28"/>
      <c r="HD72" s="28"/>
      <c r="HE72" s="28"/>
      <c r="HF72" s="28"/>
      <c r="HG72" s="28"/>
      <c r="HH72" s="28"/>
      <c r="HI72" s="28"/>
      <c r="HJ72" s="28"/>
      <c r="HK72" s="28"/>
      <c r="HL72" s="28"/>
      <c r="HM72" s="28"/>
      <c r="HN72" s="28"/>
      <c r="HO72" s="28"/>
      <c r="HP72" s="28"/>
      <c r="HQ72" s="28"/>
      <c r="HR72" s="28"/>
      <c r="HS72" s="28"/>
      <c r="HT72" s="28"/>
      <c r="HU72" s="28"/>
      <c r="HV72" s="28"/>
      <c r="HW72" s="28"/>
      <c r="HX72" s="28"/>
      <c r="HY72" s="28"/>
      <c r="HZ72" s="28"/>
      <c r="IA72" s="28"/>
      <c r="IB72" s="28"/>
      <c r="IC72" s="28"/>
      <c r="ID72" s="28"/>
      <c r="IE72" s="28"/>
      <c r="IF72" s="28"/>
      <c r="IG72" s="28"/>
      <c r="IH72" s="28"/>
      <c r="II72" s="28"/>
      <c r="IJ72" s="28"/>
      <c r="IK72" s="28"/>
      <c r="IL72" s="28"/>
      <c r="IM72" s="28"/>
      <c r="IN72" s="28"/>
      <c r="IO72" s="28"/>
      <c r="IP72" s="28"/>
      <c r="IQ72" s="28"/>
      <c r="IR72" s="28"/>
    </row>
    <row r="73" spans="1:252" ht="75" x14ac:dyDescent="0.25">
      <c r="A73" s="174" t="s">
        <v>211</v>
      </c>
      <c r="B73" s="112" t="s">
        <v>212</v>
      </c>
      <c r="C73" s="104" t="s">
        <v>419</v>
      </c>
      <c r="D73" s="104" t="s">
        <v>303</v>
      </c>
      <c r="E73" s="175">
        <v>300194</v>
      </c>
      <c r="F73" s="175">
        <v>316926</v>
      </c>
      <c r="G73" s="104" t="s">
        <v>214</v>
      </c>
      <c r="H73" s="104" t="s">
        <v>308</v>
      </c>
      <c r="I73" s="104" t="s">
        <v>309</v>
      </c>
      <c r="J73" s="164">
        <v>0.95</v>
      </c>
      <c r="K73" s="113">
        <v>1</v>
      </c>
      <c r="L73" s="104" t="s">
        <v>634</v>
      </c>
      <c r="M73" s="114" t="s">
        <v>158</v>
      </c>
      <c r="N73" s="98" t="s">
        <v>159</v>
      </c>
      <c r="O73" s="56" t="s">
        <v>160</v>
      </c>
      <c r="P73" s="58">
        <v>0.98</v>
      </c>
      <c r="Q73" s="58">
        <v>0.98</v>
      </c>
      <c r="R73" s="58">
        <v>0.98</v>
      </c>
      <c r="S73" s="70">
        <f t="shared" si="1"/>
        <v>1</v>
      </c>
      <c r="T73" s="98">
        <v>10944050101</v>
      </c>
      <c r="U73" s="98" t="s">
        <v>420</v>
      </c>
      <c r="V73" s="115">
        <v>310272125</v>
      </c>
      <c r="W73" s="115">
        <v>109172023</v>
      </c>
      <c r="X73" s="119">
        <f>W73/V73</f>
        <v>0.35185894640067972</v>
      </c>
      <c r="Y73" s="98" t="s">
        <v>488</v>
      </c>
      <c r="Z73" s="98" t="s">
        <v>489</v>
      </c>
      <c r="AA73" s="69" t="s">
        <v>490</v>
      </c>
      <c r="AB73" s="56" t="s">
        <v>300</v>
      </c>
      <c r="AC73" s="3"/>
      <c r="AD73" s="3"/>
      <c r="AE73" s="3"/>
      <c r="AF73" s="3"/>
      <c r="AG73" s="3"/>
      <c r="AH73" s="3"/>
      <c r="AI73" s="3"/>
      <c r="AJ73" s="3"/>
      <c r="AK73" s="3"/>
      <c r="AL73" s="3"/>
      <c r="AM73" s="3"/>
      <c r="AN73" s="3"/>
      <c r="AO73" s="3"/>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c r="FN73" s="28"/>
      <c r="FO73" s="28"/>
      <c r="FP73" s="28"/>
      <c r="FQ73" s="28"/>
      <c r="FR73" s="28"/>
      <c r="FS73" s="28"/>
      <c r="FT73" s="28"/>
      <c r="FU73" s="28"/>
      <c r="FV73" s="28"/>
      <c r="FW73" s="28"/>
      <c r="FX73" s="28"/>
      <c r="FY73" s="28"/>
      <c r="FZ73" s="28"/>
      <c r="GA73" s="28"/>
      <c r="GB73" s="28"/>
      <c r="GC73" s="28"/>
      <c r="GD73" s="28"/>
      <c r="GE73" s="28"/>
      <c r="GF73" s="28"/>
      <c r="GG73" s="28"/>
      <c r="GH73" s="28"/>
      <c r="GI73" s="28"/>
      <c r="GJ73" s="28"/>
      <c r="GK73" s="28"/>
      <c r="GL73" s="28"/>
      <c r="GM73" s="28"/>
      <c r="GN73" s="28"/>
      <c r="GO73" s="28"/>
      <c r="GP73" s="28"/>
      <c r="GQ73" s="28"/>
      <c r="GR73" s="28"/>
      <c r="GS73" s="28"/>
      <c r="GT73" s="28"/>
      <c r="GU73" s="28"/>
      <c r="GV73" s="28"/>
      <c r="GW73" s="28"/>
      <c r="GX73" s="28"/>
      <c r="GY73" s="28"/>
      <c r="GZ73" s="28"/>
      <c r="HA73" s="28"/>
      <c r="HB73" s="28"/>
      <c r="HC73" s="28"/>
      <c r="HD73" s="28"/>
      <c r="HE73" s="28"/>
      <c r="HF73" s="28"/>
      <c r="HG73" s="28"/>
      <c r="HH73" s="28"/>
      <c r="HI73" s="28"/>
      <c r="HJ73" s="28"/>
      <c r="HK73" s="28"/>
      <c r="HL73" s="28"/>
      <c r="HM73" s="28"/>
      <c r="HN73" s="28"/>
      <c r="HO73" s="28"/>
      <c r="HP73" s="28"/>
      <c r="HQ73" s="28"/>
      <c r="HR73" s="28"/>
      <c r="HS73" s="28"/>
      <c r="HT73" s="28"/>
      <c r="HU73" s="28"/>
      <c r="HV73" s="28"/>
      <c r="HW73" s="28"/>
      <c r="HX73" s="28"/>
      <c r="HY73" s="28"/>
      <c r="HZ73" s="28"/>
      <c r="IA73" s="28"/>
      <c r="IB73" s="28"/>
      <c r="IC73" s="28"/>
      <c r="ID73" s="28"/>
      <c r="IE73" s="28"/>
      <c r="IF73" s="28"/>
      <c r="IG73" s="28"/>
      <c r="IH73" s="28"/>
      <c r="II73" s="28"/>
      <c r="IJ73" s="28"/>
      <c r="IK73" s="28"/>
      <c r="IL73" s="28"/>
      <c r="IM73" s="28"/>
      <c r="IN73" s="28"/>
      <c r="IO73" s="28"/>
      <c r="IP73" s="28"/>
      <c r="IQ73" s="28"/>
      <c r="IR73" s="28"/>
    </row>
    <row r="74" spans="1:252" ht="75" x14ac:dyDescent="0.25">
      <c r="A74" s="174"/>
      <c r="B74" s="112"/>
      <c r="C74" s="104"/>
      <c r="D74" s="104"/>
      <c r="E74" s="175"/>
      <c r="F74" s="175"/>
      <c r="G74" s="104"/>
      <c r="H74" s="104"/>
      <c r="I74" s="104"/>
      <c r="J74" s="164"/>
      <c r="K74" s="113"/>
      <c r="L74" s="104"/>
      <c r="M74" s="114"/>
      <c r="N74" s="98"/>
      <c r="O74" s="56" t="s">
        <v>161</v>
      </c>
      <c r="P74" s="58">
        <v>0.99</v>
      </c>
      <c r="Q74" s="58">
        <v>0.99</v>
      </c>
      <c r="R74" s="58">
        <v>0.99</v>
      </c>
      <c r="S74" s="70">
        <f t="shared" si="1"/>
        <v>1</v>
      </c>
      <c r="T74" s="98"/>
      <c r="U74" s="98"/>
      <c r="V74" s="115"/>
      <c r="W74" s="115"/>
      <c r="X74" s="116"/>
      <c r="Y74" s="98"/>
      <c r="Z74" s="98"/>
      <c r="AA74" s="69" t="s">
        <v>491</v>
      </c>
      <c r="AB74" s="56" t="s">
        <v>300</v>
      </c>
      <c r="AC74" s="3"/>
      <c r="AD74" s="3"/>
      <c r="AE74" s="3"/>
      <c r="AF74" s="3"/>
      <c r="AG74" s="3"/>
      <c r="AH74" s="3"/>
      <c r="AI74" s="3"/>
      <c r="AJ74" s="3"/>
      <c r="AK74" s="3"/>
      <c r="AL74" s="3"/>
      <c r="AM74" s="3"/>
      <c r="AN74" s="3"/>
      <c r="AO74" s="3"/>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c r="FN74" s="28"/>
      <c r="FO74" s="28"/>
      <c r="FP74" s="28"/>
      <c r="FQ74" s="28"/>
      <c r="FR74" s="28"/>
      <c r="FS74" s="28"/>
      <c r="FT74" s="28"/>
      <c r="FU74" s="28"/>
      <c r="FV74" s="28"/>
      <c r="FW74" s="28"/>
      <c r="FX74" s="28"/>
      <c r="FY74" s="28"/>
      <c r="FZ74" s="28"/>
      <c r="GA74" s="28"/>
      <c r="GB74" s="28"/>
      <c r="GC74" s="28"/>
      <c r="GD74" s="28"/>
      <c r="GE74" s="28"/>
      <c r="GF74" s="28"/>
      <c r="GG74" s="28"/>
      <c r="GH74" s="28"/>
      <c r="GI74" s="28"/>
      <c r="GJ74" s="28"/>
      <c r="GK74" s="28"/>
      <c r="GL74" s="28"/>
      <c r="GM74" s="28"/>
      <c r="GN74" s="28"/>
      <c r="GO74" s="28"/>
      <c r="GP74" s="28"/>
      <c r="GQ74" s="28"/>
      <c r="GR74" s="28"/>
      <c r="GS74" s="28"/>
      <c r="GT74" s="28"/>
      <c r="GU74" s="28"/>
      <c r="GV74" s="28"/>
      <c r="GW74" s="28"/>
      <c r="GX74" s="28"/>
      <c r="GY74" s="28"/>
      <c r="GZ74" s="28"/>
      <c r="HA74" s="28"/>
      <c r="HB74" s="28"/>
      <c r="HC74" s="28"/>
      <c r="HD74" s="28"/>
      <c r="HE74" s="28"/>
      <c r="HF74" s="28"/>
      <c r="HG74" s="28"/>
      <c r="HH74" s="28"/>
      <c r="HI74" s="28"/>
      <c r="HJ74" s="28"/>
      <c r="HK74" s="28"/>
      <c r="HL74" s="28"/>
      <c r="HM74" s="28"/>
      <c r="HN74" s="28"/>
      <c r="HO74" s="28"/>
      <c r="HP74" s="28"/>
      <c r="HQ74" s="28"/>
      <c r="HR74" s="28"/>
      <c r="HS74" s="28"/>
      <c r="HT74" s="28"/>
      <c r="HU74" s="28"/>
      <c r="HV74" s="28"/>
      <c r="HW74" s="28"/>
      <c r="HX74" s="28"/>
      <c r="HY74" s="28"/>
      <c r="HZ74" s="28"/>
      <c r="IA74" s="28"/>
      <c r="IB74" s="28"/>
      <c r="IC74" s="28"/>
      <c r="ID74" s="28"/>
      <c r="IE74" s="28"/>
      <c r="IF74" s="28"/>
      <c r="IG74" s="28"/>
      <c r="IH74" s="28"/>
      <c r="II74" s="28"/>
      <c r="IJ74" s="28"/>
      <c r="IK74" s="28"/>
      <c r="IL74" s="28"/>
      <c r="IM74" s="28"/>
      <c r="IN74" s="28"/>
      <c r="IO74" s="28"/>
      <c r="IP74" s="28"/>
      <c r="IQ74" s="28"/>
      <c r="IR74" s="28"/>
    </row>
    <row r="75" spans="1:252" ht="75" x14ac:dyDescent="0.25">
      <c r="A75" s="174"/>
      <c r="B75" s="112"/>
      <c r="C75" s="104"/>
      <c r="D75" s="104"/>
      <c r="E75" s="175"/>
      <c r="F75" s="175"/>
      <c r="G75" s="104"/>
      <c r="H75" s="104"/>
      <c r="I75" s="104"/>
      <c r="J75" s="164"/>
      <c r="K75" s="113"/>
      <c r="L75" s="104"/>
      <c r="M75" s="114"/>
      <c r="N75" s="98"/>
      <c r="O75" s="56" t="s">
        <v>162</v>
      </c>
      <c r="P75" s="58">
        <v>0.75</v>
      </c>
      <c r="Q75" s="58">
        <v>0.25</v>
      </c>
      <c r="R75" s="58">
        <v>0.25</v>
      </c>
      <c r="S75" s="70">
        <f t="shared" si="1"/>
        <v>1</v>
      </c>
      <c r="T75" s="98"/>
      <c r="U75" s="98"/>
      <c r="V75" s="115"/>
      <c r="W75" s="115"/>
      <c r="X75" s="116"/>
      <c r="Y75" s="98"/>
      <c r="Z75" s="98"/>
      <c r="AA75" s="69" t="s">
        <v>492</v>
      </c>
      <c r="AB75" s="56" t="s">
        <v>300</v>
      </c>
      <c r="AC75" s="3"/>
      <c r="AD75" s="3"/>
      <c r="AE75" s="3"/>
      <c r="AF75" s="3"/>
      <c r="AG75" s="3"/>
      <c r="AH75" s="3"/>
      <c r="AI75" s="3"/>
      <c r="AJ75" s="3"/>
      <c r="AK75" s="3"/>
      <c r="AL75" s="3"/>
      <c r="AM75" s="3"/>
      <c r="AN75" s="3"/>
      <c r="AO75" s="3"/>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c r="FJ75" s="28"/>
      <c r="FK75" s="28"/>
      <c r="FL75" s="28"/>
      <c r="FM75" s="28"/>
      <c r="FN75" s="28"/>
      <c r="FO75" s="28"/>
      <c r="FP75" s="28"/>
      <c r="FQ75" s="28"/>
      <c r="FR75" s="28"/>
      <c r="FS75" s="28"/>
      <c r="FT75" s="28"/>
      <c r="FU75" s="28"/>
      <c r="FV75" s="28"/>
      <c r="FW75" s="28"/>
      <c r="FX75" s="28"/>
      <c r="FY75" s="28"/>
      <c r="FZ75" s="28"/>
      <c r="GA75" s="28"/>
      <c r="GB75" s="28"/>
      <c r="GC75" s="28"/>
      <c r="GD75" s="28"/>
      <c r="GE75" s="28"/>
      <c r="GF75" s="28"/>
      <c r="GG75" s="28"/>
      <c r="GH75" s="28"/>
      <c r="GI75" s="28"/>
      <c r="GJ75" s="28"/>
      <c r="GK75" s="28"/>
      <c r="GL75" s="28"/>
      <c r="GM75" s="28"/>
      <c r="GN75" s="28"/>
      <c r="GO75" s="28"/>
      <c r="GP75" s="28"/>
      <c r="GQ75" s="28"/>
      <c r="GR75" s="28"/>
      <c r="GS75" s="28"/>
      <c r="GT75" s="28"/>
      <c r="GU75" s="28"/>
      <c r="GV75" s="28"/>
      <c r="GW75" s="28"/>
      <c r="GX75" s="28"/>
      <c r="GY75" s="28"/>
      <c r="GZ75" s="28"/>
      <c r="HA75" s="28"/>
      <c r="HB75" s="28"/>
      <c r="HC75" s="28"/>
      <c r="HD75" s="28"/>
      <c r="HE75" s="28"/>
      <c r="HF75" s="28"/>
      <c r="HG75" s="28"/>
      <c r="HH75" s="28"/>
      <c r="HI75" s="28"/>
      <c r="HJ75" s="28"/>
      <c r="HK75" s="28"/>
      <c r="HL75" s="28"/>
      <c r="HM75" s="28"/>
      <c r="HN75" s="28"/>
      <c r="HO75" s="28"/>
      <c r="HP75" s="28"/>
      <c r="HQ75" s="28"/>
      <c r="HR75" s="28"/>
      <c r="HS75" s="28"/>
      <c r="HT75" s="28"/>
      <c r="HU75" s="28"/>
      <c r="HV75" s="28"/>
      <c r="HW75" s="28"/>
      <c r="HX75" s="28"/>
      <c r="HY75" s="28"/>
      <c r="HZ75" s="28"/>
      <c r="IA75" s="28"/>
      <c r="IB75" s="28"/>
      <c r="IC75" s="28"/>
      <c r="ID75" s="28"/>
      <c r="IE75" s="28"/>
      <c r="IF75" s="28"/>
      <c r="IG75" s="28"/>
      <c r="IH75" s="28"/>
      <c r="II75" s="28"/>
      <c r="IJ75" s="28"/>
      <c r="IK75" s="28"/>
      <c r="IL75" s="28"/>
      <c r="IM75" s="28"/>
      <c r="IN75" s="28"/>
      <c r="IO75" s="28"/>
      <c r="IP75" s="28"/>
      <c r="IQ75" s="28"/>
      <c r="IR75" s="28"/>
    </row>
    <row r="76" spans="1:252" ht="213" x14ac:dyDescent="0.25">
      <c r="A76" s="174"/>
      <c r="B76" s="112"/>
      <c r="C76" s="104"/>
      <c r="D76" s="104"/>
      <c r="E76" s="175"/>
      <c r="F76" s="175"/>
      <c r="G76" s="104"/>
      <c r="H76" s="104"/>
      <c r="I76" s="104"/>
      <c r="J76" s="164"/>
      <c r="K76" s="113"/>
      <c r="L76" s="104"/>
      <c r="M76" s="114"/>
      <c r="N76" s="98"/>
      <c r="O76" s="56" t="s">
        <v>163</v>
      </c>
      <c r="P76" s="58">
        <v>0.98</v>
      </c>
      <c r="Q76" s="58">
        <v>0.98</v>
      </c>
      <c r="R76" s="58">
        <v>0.98</v>
      </c>
      <c r="S76" s="70">
        <f t="shared" si="1"/>
        <v>1</v>
      </c>
      <c r="T76" s="98"/>
      <c r="U76" s="98"/>
      <c r="V76" s="115"/>
      <c r="W76" s="115"/>
      <c r="X76" s="116"/>
      <c r="Y76" s="98"/>
      <c r="Z76" s="98"/>
      <c r="AA76" s="69" t="s">
        <v>493</v>
      </c>
      <c r="AB76" s="56" t="s">
        <v>300</v>
      </c>
      <c r="AC76" s="3"/>
      <c r="AD76" s="3"/>
      <c r="AE76" s="3"/>
      <c r="AF76" s="3"/>
      <c r="AG76" s="3"/>
      <c r="AH76" s="3"/>
      <c r="AI76" s="3"/>
      <c r="AJ76" s="3"/>
      <c r="AK76" s="3"/>
      <c r="AL76" s="3"/>
      <c r="AM76" s="3"/>
      <c r="AN76" s="3"/>
      <c r="AO76" s="3"/>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row>
    <row r="77" spans="1:252" ht="213" x14ac:dyDescent="0.25">
      <c r="A77" s="174"/>
      <c r="B77" s="112"/>
      <c r="C77" s="104"/>
      <c r="D77" s="104"/>
      <c r="E77" s="175"/>
      <c r="F77" s="175"/>
      <c r="G77" s="104"/>
      <c r="H77" s="104"/>
      <c r="I77" s="104"/>
      <c r="J77" s="164"/>
      <c r="K77" s="113"/>
      <c r="L77" s="54" t="s">
        <v>636</v>
      </c>
      <c r="M77" s="55" t="s">
        <v>164</v>
      </c>
      <c r="N77" s="56" t="s">
        <v>165</v>
      </c>
      <c r="O77" s="56" t="s">
        <v>166</v>
      </c>
      <c r="P77" s="58">
        <v>0.9</v>
      </c>
      <c r="Q77" s="58">
        <v>0.95</v>
      </c>
      <c r="R77" s="58">
        <v>0.95</v>
      </c>
      <c r="S77" s="70">
        <f t="shared" si="1"/>
        <v>1</v>
      </c>
      <c r="T77" s="56">
        <v>10944050201</v>
      </c>
      <c r="U77" s="56" t="s">
        <v>420</v>
      </c>
      <c r="V77" s="57">
        <v>14078343</v>
      </c>
      <c r="W77" s="31">
        <v>3434666.4</v>
      </c>
      <c r="X77" s="74">
        <f>W77/V77</f>
        <v>0.2439680863010654</v>
      </c>
      <c r="Y77" s="56" t="s">
        <v>494</v>
      </c>
      <c r="Z77" s="56" t="s">
        <v>167</v>
      </c>
      <c r="AA77" s="69" t="s">
        <v>495</v>
      </c>
      <c r="AB77" s="56" t="s">
        <v>300</v>
      </c>
      <c r="AC77" s="3"/>
      <c r="AD77" s="3"/>
      <c r="AE77" s="3"/>
      <c r="AF77" s="3"/>
      <c r="AG77" s="3"/>
      <c r="AH77" s="3"/>
      <c r="AI77" s="3"/>
      <c r="AJ77" s="3"/>
      <c r="AK77" s="3"/>
      <c r="AL77" s="3"/>
      <c r="AM77" s="3"/>
      <c r="AN77" s="3"/>
      <c r="AO77" s="3"/>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row>
    <row r="78" spans="1:252" ht="152.25" x14ac:dyDescent="0.25">
      <c r="A78" s="174"/>
      <c r="B78" s="112"/>
      <c r="C78" s="104"/>
      <c r="D78" s="104"/>
      <c r="E78" s="175"/>
      <c r="F78" s="175"/>
      <c r="G78" s="104"/>
      <c r="H78" s="104"/>
      <c r="I78" s="104"/>
      <c r="J78" s="164"/>
      <c r="K78" s="113"/>
      <c r="L78" s="54" t="s">
        <v>635</v>
      </c>
      <c r="M78" s="55" t="s">
        <v>168</v>
      </c>
      <c r="N78" s="56" t="s">
        <v>169</v>
      </c>
      <c r="O78" s="56" t="s">
        <v>170</v>
      </c>
      <c r="P78" s="58">
        <v>1</v>
      </c>
      <c r="Q78" s="58">
        <v>1</v>
      </c>
      <c r="R78" s="58">
        <v>1</v>
      </c>
      <c r="S78" s="70">
        <f t="shared" si="1"/>
        <v>1</v>
      </c>
      <c r="T78" s="34" t="s">
        <v>56</v>
      </c>
      <c r="U78" s="56" t="s">
        <v>420</v>
      </c>
      <c r="V78" s="57" t="s">
        <v>56</v>
      </c>
      <c r="W78" s="31" t="s">
        <v>56</v>
      </c>
      <c r="X78" s="83" t="s">
        <v>56</v>
      </c>
      <c r="Y78" s="56" t="s">
        <v>494</v>
      </c>
      <c r="Z78" s="56" t="str">
        <f>+Z77</f>
        <v>Área de Prestación del servicio de Acueducto - Municipio de Armenia</v>
      </c>
      <c r="AA78" s="69" t="s">
        <v>496</v>
      </c>
      <c r="AB78" s="56" t="s">
        <v>300</v>
      </c>
      <c r="AC78" s="3"/>
      <c r="AD78" s="3"/>
      <c r="AE78" s="3"/>
      <c r="AF78" s="3"/>
      <c r="AG78" s="3"/>
      <c r="AH78" s="3"/>
      <c r="AI78" s="3"/>
      <c r="AJ78" s="3"/>
      <c r="AK78" s="3"/>
      <c r="AL78" s="3"/>
      <c r="AM78" s="3"/>
      <c r="AN78" s="3"/>
      <c r="AO78" s="3"/>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row>
    <row r="79" spans="1:252" ht="273.75" x14ac:dyDescent="0.25">
      <c r="A79" s="174"/>
      <c r="B79" s="112"/>
      <c r="C79" s="104"/>
      <c r="D79" s="104"/>
      <c r="E79" s="175"/>
      <c r="F79" s="175"/>
      <c r="G79" s="104"/>
      <c r="H79" s="104"/>
      <c r="I79" s="104"/>
      <c r="J79" s="164"/>
      <c r="K79" s="113"/>
      <c r="L79" s="54" t="s">
        <v>637</v>
      </c>
      <c r="M79" s="55" t="s">
        <v>171</v>
      </c>
      <c r="N79" s="56" t="s">
        <v>172</v>
      </c>
      <c r="O79" s="56" t="s">
        <v>173</v>
      </c>
      <c r="P79" s="58">
        <v>0.73</v>
      </c>
      <c r="Q79" s="58">
        <f>100%-P79</f>
        <v>0.27</v>
      </c>
      <c r="R79" s="58">
        <f>27%</f>
        <v>0.27</v>
      </c>
      <c r="S79" s="70">
        <f t="shared" si="1"/>
        <v>1</v>
      </c>
      <c r="T79" s="56">
        <v>10944050203</v>
      </c>
      <c r="U79" s="56" t="s">
        <v>420</v>
      </c>
      <c r="V79" s="57">
        <v>3519586</v>
      </c>
      <c r="W79" s="31">
        <v>858666.6</v>
      </c>
      <c r="X79" s="74">
        <f>W79/V79</f>
        <v>0.24396806897174839</v>
      </c>
      <c r="Y79" s="56" t="s">
        <v>494</v>
      </c>
      <c r="Z79" s="56" t="str">
        <f>+Z78</f>
        <v>Área de Prestación del servicio de Acueducto - Municipio de Armenia</v>
      </c>
      <c r="AA79" s="69" t="s">
        <v>609</v>
      </c>
      <c r="AB79" s="56" t="s">
        <v>300</v>
      </c>
      <c r="AC79" s="3"/>
      <c r="AD79" s="3"/>
      <c r="AE79" s="3"/>
      <c r="AF79" s="3"/>
      <c r="AG79" s="3"/>
      <c r="AH79" s="3"/>
      <c r="AI79" s="3"/>
      <c r="AJ79" s="3"/>
      <c r="AK79" s="3"/>
      <c r="AL79" s="3"/>
      <c r="AM79" s="3"/>
      <c r="AN79" s="3"/>
      <c r="AO79" s="3"/>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row>
    <row r="80" spans="1:252" ht="242.25" x14ac:dyDescent="0.25">
      <c r="A80" s="174"/>
      <c r="B80" s="112"/>
      <c r="C80" s="104"/>
      <c r="D80" s="104"/>
      <c r="E80" s="175"/>
      <c r="F80" s="175"/>
      <c r="G80" s="104"/>
      <c r="H80" s="104"/>
      <c r="I80" s="104"/>
      <c r="J80" s="164"/>
      <c r="K80" s="113"/>
      <c r="L80" s="54" t="s">
        <v>638</v>
      </c>
      <c r="M80" s="55" t="s">
        <v>174</v>
      </c>
      <c r="N80" s="56" t="s">
        <v>175</v>
      </c>
      <c r="O80" s="56" t="s">
        <v>176</v>
      </c>
      <c r="P80" s="58">
        <v>0.81799999999999995</v>
      </c>
      <c r="Q80" s="58">
        <v>0.182</v>
      </c>
      <c r="R80" s="58">
        <v>0.17654</v>
      </c>
      <c r="S80" s="70">
        <f t="shared" si="1"/>
        <v>0.97000000000000008</v>
      </c>
      <c r="T80" s="56">
        <v>10944050301</v>
      </c>
      <c r="U80" s="56" t="s">
        <v>420</v>
      </c>
      <c r="V80" s="57">
        <v>122295996</v>
      </c>
      <c r="W80" s="31">
        <v>10138459</v>
      </c>
      <c r="X80" s="74">
        <f>W80/V80</f>
        <v>8.2900988843494103E-2</v>
      </c>
      <c r="Y80" s="56" t="s">
        <v>488</v>
      </c>
      <c r="Z80" s="56" t="s">
        <v>497</v>
      </c>
      <c r="AA80" s="69" t="s">
        <v>498</v>
      </c>
      <c r="AB80" s="56" t="s">
        <v>300</v>
      </c>
      <c r="AC80" s="3"/>
      <c r="AD80" s="3"/>
      <c r="AE80" s="3"/>
      <c r="AF80" s="3"/>
      <c r="AG80" s="3"/>
      <c r="AH80" s="3"/>
      <c r="AI80" s="3"/>
      <c r="AJ80" s="3"/>
      <c r="AK80" s="3"/>
      <c r="AL80" s="3"/>
      <c r="AM80" s="3"/>
      <c r="AN80" s="3"/>
      <c r="AO80" s="3"/>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row>
    <row r="81" spans="1:252" ht="409.5" x14ac:dyDescent="0.25">
      <c r="A81" s="174"/>
      <c r="B81" s="112"/>
      <c r="C81" s="104"/>
      <c r="D81" s="104"/>
      <c r="E81" s="175"/>
      <c r="F81" s="175"/>
      <c r="G81" s="104"/>
      <c r="H81" s="104"/>
      <c r="I81" s="104"/>
      <c r="J81" s="164"/>
      <c r="K81" s="113"/>
      <c r="L81" s="54" t="s">
        <v>639</v>
      </c>
      <c r="M81" s="55" t="s">
        <v>178</v>
      </c>
      <c r="N81" s="56" t="s">
        <v>179</v>
      </c>
      <c r="O81" s="56" t="s">
        <v>180</v>
      </c>
      <c r="P81" s="58">
        <v>0.65</v>
      </c>
      <c r="Q81" s="58">
        <f>100%-P81</f>
        <v>0.35</v>
      </c>
      <c r="R81" s="58">
        <v>0.35</v>
      </c>
      <c r="S81" s="70">
        <f t="shared" si="1"/>
        <v>1</v>
      </c>
      <c r="T81" s="56">
        <v>10944050302</v>
      </c>
      <c r="U81" s="56" t="s">
        <v>420</v>
      </c>
      <c r="V81" s="57">
        <v>2200780504</v>
      </c>
      <c r="W81" s="31">
        <v>1765722705.22</v>
      </c>
      <c r="X81" s="70">
        <f>W81/V81</f>
        <v>0.80231658814258566</v>
      </c>
      <c r="Y81" s="56" t="s">
        <v>488</v>
      </c>
      <c r="Z81" s="56" t="s">
        <v>177</v>
      </c>
      <c r="AA81" s="69" t="s">
        <v>610</v>
      </c>
      <c r="AB81" s="56" t="s">
        <v>310</v>
      </c>
      <c r="AC81" s="3"/>
      <c r="AD81" s="3"/>
      <c r="AE81" s="3"/>
      <c r="AF81" s="3"/>
      <c r="AG81" s="3"/>
      <c r="AH81" s="3"/>
      <c r="AI81" s="3"/>
      <c r="AJ81" s="3"/>
      <c r="AK81" s="3"/>
      <c r="AL81" s="3"/>
      <c r="AM81" s="3"/>
      <c r="AN81" s="3"/>
      <c r="AO81" s="3"/>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row>
    <row r="82" spans="1:252" ht="92.25" x14ac:dyDescent="0.25">
      <c r="A82" s="174" t="s">
        <v>211</v>
      </c>
      <c r="B82" s="112" t="s">
        <v>212</v>
      </c>
      <c r="C82" s="104" t="s">
        <v>419</v>
      </c>
      <c r="D82" s="104" t="s">
        <v>303</v>
      </c>
      <c r="E82" s="175">
        <v>300194</v>
      </c>
      <c r="F82" s="175">
        <v>316926</v>
      </c>
      <c r="G82" s="104" t="s">
        <v>214</v>
      </c>
      <c r="H82" s="104" t="s">
        <v>311</v>
      </c>
      <c r="I82" s="104" t="s">
        <v>312</v>
      </c>
      <c r="J82" s="113">
        <v>0.93</v>
      </c>
      <c r="K82" s="113">
        <v>1</v>
      </c>
      <c r="L82" s="104" t="s">
        <v>640</v>
      </c>
      <c r="M82" s="114" t="s">
        <v>313</v>
      </c>
      <c r="N82" s="98" t="s">
        <v>314</v>
      </c>
      <c r="O82" s="18" t="s">
        <v>51</v>
      </c>
      <c r="P82" s="56">
        <v>0</v>
      </c>
      <c r="Q82" s="56">
        <v>2</v>
      </c>
      <c r="R82" s="56">
        <v>0</v>
      </c>
      <c r="S82" s="74">
        <f t="shared" si="0"/>
        <v>0</v>
      </c>
      <c r="T82" s="98">
        <v>10944060101</v>
      </c>
      <c r="U82" s="98" t="s">
        <v>420</v>
      </c>
      <c r="V82" s="115">
        <v>112374200</v>
      </c>
      <c r="W82" s="115">
        <v>17784833</v>
      </c>
      <c r="X82" s="119">
        <f>W82/V82</f>
        <v>0.15826437919024117</v>
      </c>
      <c r="Y82" s="98" t="s">
        <v>499</v>
      </c>
      <c r="Z82" s="163" t="s">
        <v>500</v>
      </c>
      <c r="AA82" s="69" t="s">
        <v>501</v>
      </c>
      <c r="AB82" s="56" t="s">
        <v>315</v>
      </c>
      <c r="AC82" s="3"/>
      <c r="AD82" s="3"/>
      <c r="AE82" s="3"/>
      <c r="AF82" s="3"/>
      <c r="AG82" s="3"/>
      <c r="AH82" s="3"/>
      <c r="AI82" s="3"/>
      <c r="AJ82" s="3"/>
      <c r="AK82" s="3"/>
      <c r="AL82" s="3"/>
      <c r="AM82" s="3"/>
      <c r="AN82" s="3"/>
      <c r="AO82" s="3"/>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row>
    <row r="83" spans="1:252" ht="98.25" customHeight="1" x14ac:dyDescent="0.25">
      <c r="A83" s="174"/>
      <c r="B83" s="112"/>
      <c r="C83" s="104"/>
      <c r="D83" s="104"/>
      <c r="E83" s="175"/>
      <c r="F83" s="175"/>
      <c r="G83" s="104"/>
      <c r="H83" s="104"/>
      <c r="I83" s="104"/>
      <c r="J83" s="113"/>
      <c r="K83" s="113"/>
      <c r="L83" s="104"/>
      <c r="M83" s="114"/>
      <c r="N83" s="98"/>
      <c r="O83" s="18" t="s">
        <v>316</v>
      </c>
      <c r="P83" s="5">
        <v>0</v>
      </c>
      <c r="Q83" s="5">
        <v>1</v>
      </c>
      <c r="R83" s="5">
        <v>1</v>
      </c>
      <c r="S83" s="70">
        <f t="shared" si="0"/>
        <v>1</v>
      </c>
      <c r="T83" s="98"/>
      <c r="U83" s="98"/>
      <c r="V83" s="115"/>
      <c r="W83" s="115"/>
      <c r="X83" s="116"/>
      <c r="Y83" s="98"/>
      <c r="Z83" s="163"/>
      <c r="AA83" s="118" t="s">
        <v>502</v>
      </c>
      <c r="AB83" s="56" t="s">
        <v>315</v>
      </c>
      <c r="AC83" s="3"/>
      <c r="AD83" s="3"/>
      <c r="AE83" s="3"/>
      <c r="AF83" s="3"/>
      <c r="AG83" s="3"/>
      <c r="AH83" s="3"/>
      <c r="AI83" s="3"/>
      <c r="AJ83" s="3"/>
      <c r="AK83" s="3"/>
      <c r="AL83" s="3"/>
      <c r="AM83" s="3"/>
      <c r="AN83" s="3"/>
      <c r="AO83" s="3"/>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row>
    <row r="84" spans="1:252" ht="98.25" customHeight="1" x14ac:dyDescent="0.25">
      <c r="A84" s="174"/>
      <c r="B84" s="112"/>
      <c r="C84" s="104"/>
      <c r="D84" s="104"/>
      <c r="E84" s="175"/>
      <c r="F84" s="175"/>
      <c r="G84" s="104"/>
      <c r="H84" s="104"/>
      <c r="I84" s="104"/>
      <c r="J84" s="113"/>
      <c r="K84" s="113"/>
      <c r="L84" s="104"/>
      <c r="M84" s="114"/>
      <c r="N84" s="98"/>
      <c r="O84" s="18" t="s">
        <v>317</v>
      </c>
      <c r="P84" s="5">
        <v>0</v>
      </c>
      <c r="Q84" s="5">
        <v>1</v>
      </c>
      <c r="R84" s="5">
        <v>1</v>
      </c>
      <c r="S84" s="70">
        <f t="shared" si="0"/>
        <v>1</v>
      </c>
      <c r="T84" s="98"/>
      <c r="U84" s="98"/>
      <c r="V84" s="115"/>
      <c r="W84" s="115"/>
      <c r="X84" s="116"/>
      <c r="Y84" s="98"/>
      <c r="Z84" s="163"/>
      <c r="AA84" s="118"/>
      <c r="AB84" s="56" t="s">
        <v>315</v>
      </c>
      <c r="AC84" s="3"/>
      <c r="AD84" s="3"/>
      <c r="AE84" s="3"/>
      <c r="AF84" s="3"/>
      <c r="AG84" s="3"/>
      <c r="AH84" s="3"/>
      <c r="AI84" s="3"/>
      <c r="AJ84" s="3"/>
      <c r="AK84" s="3"/>
      <c r="AL84" s="3"/>
      <c r="AM84" s="3"/>
      <c r="AN84" s="3"/>
      <c r="AO84" s="3"/>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row>
    <row r="85" spans="1:252" ht="170.25" x14ac:dyDescent="0.25">
      <c r="A85" s="174"/>
      <c r="B85" s="112"/>
      <c r="C85" s="104"/>
      <c r="D85" s="104"/>
      <c r="E85" s="175"/>
      <c r="F85" s="175"/>
      <c r="G85" s="104"/>
      <c r="H85" s="104"/>
      <c r="I85" s="104"/>
      <c r="J85" s="113"/>
      <c r="K85" s="113"/>
      <c r="L85" s="104"/>
      <c r="M85" s="114"/>
      <c r="N85" s="98"/>
      <c r="O85" s="18" t="s">
        <v>318</v>
      </c>
      <c r="P85" s="81">
        <v>0</v>
      </c>
      <c r="Q85" s="81">
        <v>1</v>
      </c>
      <c r="R85" s="81">
        <v>1</v>
      </c>
      <c r="S85" s="70">
        <f t="shared" si="0"/>
        <v>1</v>
      </c>
      <c r="T85" s="98"/>
      <c r="U85" s="98"/>
      <c r="V85" s="115"/>
      <c r="W85" s="115"/>
      <c r="X85" s="116"/>
      <c r="Y85" s="98"/>
      <c r="Z85" s="163"/>
      <c r="AA85" s="69" t="s">
        <v>503</v>
      </c>
      <c r="AB85" s="56" t="s">
        <v>315</v>
      </c>
      <c r="AC85" s="3"/>
      <c r="AD85" s="3"/>
      <c r="AE85" s="3"/>
      <c r="AF85" s="3"/>
      <c r="AG85" s="3"/>
      <c r="AH85" s="3"/>
      <c r="AI85" s="3"/>
      <c r="AJ85" s="3"/>
      <c r="AK85" s="3"/>
      <c r="AL85" s="3"/>
      <c r="AM85" s="3"/>
      <c r="AN85" s="3"/>
      <c r="AO85" s="3"/>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row>
    <row r="86" spans="1:252" ht="199.5" x14ac:dyDescent="0.25">
      <c r="A86" s="174"/>
      <c r="B86" s="112"/>
      <c r="C86" s="104"/>
      <c r="D86" s="104"/>
      <c r="E86" s="175"/>
      <c r="F86" s="175"/>
      <c r="G86" s="104"/>
      <c r="H86" s="104"/>
      <c r="I86" s="104"/>
      <c r="J86" s="113"/>
      <c r="K86" s="113"/>
      <c r="L86" s="104"/>
      <c r="M86" s="114"/>
      <c r="N86" s="98"/>
      <c r="O86" s="98" t="s">
        <v>319</v>
      </c>
      <c r="P86" s="173">
        <v>0</v>
      </c>
      <c r="Q86" s="173">
        <v>1</v>
      </c>
      <c r="R86" s="117">
        <v>1</v>
      </c>
      <c r="S86" s="136">
        <f>+R86/Q86</f>
        <v>1</v>
      </c>
      <c r="T86" s="98"/>
      <c r="U86" s="98"/>
      <c r="V86" s="115"/>
      <c r="W86" s="115"/>
      <c r="X86" s="116"/>
      <c r="Y86" s="98" t="s">
        <v>124</v>
      </c>
      <c r="Z86" s="98" t="s">
        <v>504</v>
      </c>
      <c r="AA86" s="69" t="s">
        <v>505</v>
      </c>
      <c r="AB86" s="56" t="s">
        <v>229</v>
      </c>
      <c r="AC86" s="3"/>
      <c r="AD86" s="3"/>
      <c r="AE86" s="3"/>
      <c r="AF86" s="3"/>
      <c r="AG86" s="3"/>
      <c r="AH86" s="3"/>
      <c r="AI86" s="3"/>
      <c r="AJ86" s="3"/>
      <c r="AK86" s="3"/>
      <c r="AL86" s="3"/>
      <c r="AM86" s="3"/>
      <c r="AN86" s="3"/>
      <c r="AO86" s="3"/>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c r="IM86" s="28"/>
      <c r="IN86" s="28"/>
      <c r="IO86" s="28"/>
      <c r="IP86" s="28"/>
      <c r="IQ86" s="28"/>
      <c r="IR86" s="28"/>
    </row>
    <row r="87" spans="1:252" ht="375" x14ac:dyDescent="0.25">
      <c r="A87" s="174"/>
      <c r="B87" s="112"/>
      <c r="C87" s="104"/>
      <c r="D87" s="104"/>
      <c r="E87" s="175"/>
      <c r="F87" s="175"/>
      <c r="G87" s="104"/>
      <c r="H87" s="104"/>
      <c r="I87" s="104"/>
      <c r="J87" s="113"/>
      <c r="K87" s="113"/>
      <c r="L87" s="104"/>
      <c r="M87" s="114"/>
      <c r="N87" s="98"/>
      <c r="O87" s="98"/>
      <c r="P87" s="173"/>
      <c r="Q87" s="173"/>
      <c r="R87" s="117"/>
      <c r="S87" s="116"/>
      <c r="T87" s="98"/>
      <c r="U87" s="98"/>
      <c r="V87" s="115"/>
      <c r="W87" s="115"/>
      <c r="X87" s="116"/>
      <c r="Y87" s="98"/>
      <c r="Z87" s="98"/>
      <c r="AA87" s="69" t="s">
        <v>506</v>
      </c>
      <c r="AB87" s="56" t="s">
        <v>229</v>
      </c>
      <c r="AC87" s="3"/>
      <c r="AD87" s="3"/>
      <c r="AE87" s="3"/>
      <c r="AF87" s="3"/>
      <c r="AG87" s="3"/>
      <c r="AH87" s="3"/>
      <c r="AI87" s="3"/>
      <c r="AJ87" s="3"/>
      <c r="AK87" s="3"/>
      <c r="AL87" s="3"/>
      <c r="AM87" s="3"/>
      <c r="AN87" s="3"/>
      <c r="AO87" s="3"/>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c r="IM87" s="28"/>
      <c r="IN87" s="28"/>
      <c r="IO87" s="28"/>
      <c r="IP87" s="28"/>
      <c r="IQ87" s="28"/>
      <c r="IR87" s="28"/>
    </row>
    <row r="88" spans="1:252" ht="95.25" customHeight="1" x14ac:dyDescent="0.25">
      <c r="A88" s="167" t="s">
        <v>320</v>
      </c>
      <c r="B88" s="145" t="s">
        <v>212</v>
      </c>
      <c r="C88" s="130" t="s">
        <v>419</v>
      </c>
      <c r="D88" s="130" t="s">
        <v>321</v>
      </c>
      <c r="E88" s="170">
        <v>78899</v>
      </c>
      <c r="F88" s="170">
        <v>70000</v>
      </c>
      <c r="G88" s="130" t="s">
        <v>214</v>
      </c>
      <c r="H88" s="130" t="s">
        <v>322</v>
      </c>
      <c r="I88" s="130" t="s">
        <v>323</v>
      </c>
      <c r="J88" s="133">
        <v>0.8</v>
      </c>
      <c r="K88" s="133">
        <v>1</v>
      </c>
      <c r="L88" s="130" t="s">
        <v>641</v>
      </c>
      <c r="M88" s="137" t="s">
        <v>106</v>
      </c>
      <c r="N88" s="107" t="s">
        <v>107</v>
      </c>
      <c r="O88" s="107" t="s">
        <v>108</v>
      </c>
      <c r="P88" s="165">
        <v>0.5</v>
      </c>
      <c r="Q88" s="165">
        <v>0.5</v>
      </c>
      <c r="R88" s="117">
        <v>0.4</v>
      </c>
      <c r="S88" s="136">
        <f t="shared" si="0"/>
        <v>0.8</v>
      </c>
      <c r="T88" s="98">
        <v>10944070101</v>
      </c>
      <c r="U88" s="98" t="s">
        <v>420</v>
      </c>
      <c r="V88" s="115">
        <v>5500000</v>
      </c>
      <c r="W88" s="115">
        <v>0</v>
      </c>
      <c r="X88" s="119">
        <f>W88/V88</f>
        <v>0</v>
      </c>
      <c r="Y88" s="98" t="s">
        <v>499</v>
      </c>
      <c r="Z88" s="163" t="str">
        <f>+Z90</f>
        <v>Área de Prestación del servicio de Aseo- Armenia</v>
      </c>
      <c r="AA88" s="118" t="s">
        <v>507</v>
      </c>
      <c r="AB88" s="98" t="s">
        <v>324</v>
      </c>
      <c r="AC88" s="3"/>
      <c r="AD88" s="3"/>
      <c r="AE88" s="3"/>
      <c r="AF88" s="3"/>
      <c r="AG88" s="3"/>
      <c r="AH88" s="3"/>
      <c r="AI88" s="3"/>
      <c r="AJ88" s="3"/>
      <c r="AK88" s="3"/>
      <c r="AL88" s="3"/>
      <c r="AM88" s="3"/>
      <c r="AN88" s="3"/>
      <c r="AO88" s="3"/>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c r="IM88" s="28"/>
      <c r="IN88" s="28"/>
      <c r="IO88" s="28"/>
      <c r="IP88" s="28"/>
      <c r="IQ88" s="28"/>
      <c r="IR88" s="28"/>
    </row>
    <row r="89" spans="1:252" ht="95.25" customHeight="1" x14ac:dyDescent="0.25">
      <c r="A89" s="168"/>
      <c r="B89" s="146"/>
      <c r="C89" s="131"/>
      <c r="D89" s="131"/>
      <c r="E89" s="171"/>
      <c r="F89" s="171"/>
      <c r="G89" s="131"/>
      <c r="H89" s="131"/>
      <c r="I89" s="131"/>
      <c r="J89" s="134"/>
      <c r="K89" s="134"/>
      <c r="L89" s="132"/>
      <c r="M89" s="138"/>
      <c r="N89" s="108"/>
      <c r="O89" s="108"/>
      <c r="P89" s="166"/>
      <c r="Q89" s="166"/>
      <c r="R89" s="117"/>
      <c r="S89" s="116"/>
      <c r="T89" s="98"/>
      <c r="U89" s="98"/>
      <c r="V89" s="115"/>
      <c r="W89" s="115"/>
      <c r="X89" s="116"/>
      <c r="Y89" s="98"/>
      <c r="Z89" s="163"/>
      <c r="AA89" s="118"/>
      <c r="AB89" s="98"/>
      <c r="AC89" s="3"/>
      <c r="AD89" s="3"/>
      <c r="AE89" s="3"/>
      <c r="AF89" s="3"/>
      <c r="AG89" s="3"/>
      <c r="AH89" s="3"/>
      <c r="AI89" s="3"/>
      <c r="AJ89" s="3"/>
      <c r="AK89" s="3"/>
      <c r="AL89" s="3"/>
      <c r="AM89" s="3"/>
      <c r="AN89" s="3"/>
      <c r="AO89" s="3"/>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row>
    <row r="90" spans="1:252" ht="95.25" customHeight="1" x14ac:dyDescent="0.25">
      <c r="A90" s="168"/>
      <c r="B90" s="146"/>
      <c r="C90" s="131"/>
      <c r="D90" s="131"/>
      <c r="E90" s="171"/>
      <c r="F90" s="171"/>
      <c r="G90" s="131"/>
      <c r="H90" s="131"/>
      <c r="I90" s="131"/>
      <c r="J90" s="134"/>
      <c r="K90" s="134"/>
      <c r="L90" s="130" t="s">
        <v>642</v>
      </c>
      <c r="M90" s="137" t="s">
        <v>110</v>
      </c>
      <c r="N90" s="107" t="s">
        <v>111</v>
      </c>
      <c r="O90" s="107" t="s">
        <v>112</v>
      </c>
      <c r="P90" s="165">
        <v>0.5</v>
      </c>
      <c r="Q90" s="165">
        <v>0.5</v>
      </c>
      <c r="R90" s="117">
        <v>0.4</v>
      </c>
      <c r="S90" s="136">
        <f t="shared" si="0"/>
        <v>0.8</v>
      </c>
      <c r="T90" s="98">
        <v>10944070102</v>
      </c>
      <c r="U90" s="98" t="s">
        <v>420</v>
      </c>
      <c r="V90" s="115">
        <v>16000000</v>
      </c>
      <c r="W90" s="115">
        <v>0</v>
      </c>
      <c r="X90" s="119">
        <f>W90/V90</f>
        <v>0</v>
      </c>
      <c r="Y90" s="163" t="s">
        <v>499</v>
      </c>
      <c r="Z90" s="163" t="s">
        <v>508</v>
      </c>
      <c r="AA90" s="118" t="s">
        <v>509</v>
      </c>
      <c r="AB90" s="98" t="s">
        <v>324</v>
      </c>
      <c r="AC90" s="3"/>
      <c r="AD90" s="3"/>
      <c r="AE90" s="3"/>
      <c r="AF90" s="3"/>
      <c r="AG90" s="3"/>
      <c r="AH90" s="3"/>
      <c r="AI90" s="3"/>
      <c r="AJ90" s="3"/>
      <c r="AK90" s="3"/>
      <c r="AL90" s="3"/>
      <c r="AM90" s="3"/>
      <c r="AN90" s="3"/>
      <c r="AO90" s="3"/>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c r="FJ90" s="28"/>
      <c r="FK90" s="28"/>
      <c r="FL90" s="28"/>
      <c r="FM90" s="28"/>
      <c r="FN90" s="28"/>
      <c r="FO90" s="28"/>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28"/>
      <c r="HE90" s="28"/>
      <c r="HF90" s="28"/>
      <c r="HG90" s="28"/>
      <c r="HH90" s="28"/>
      <c r="HI90" s="28"/>
      <c r="HJ90" s="28"/>
      <c r="HK90" s="28"/>
      <c r="HL90" s="28"/>
      <c r="HM90" s="28"/>
      <c r="HN90" s="28"/>
      <c r="HO90" s="28"/>
      <c r="HP90" s="28"/>
      <c r="HQ90" s="28"/>
      <c r="HR90" s="28"/>
      <c r="HS90" s="28"/>
      <c r="HT90" s="28"/>
      <c r="HU90" s="28"/>
      <c r="HV90" s="28"/>
      <c r="HW90" s="28"/>
      <c r="HX90" s="28"/>
      <c r="HY90" s="28"/>
      <c r="HZ90" s="28"/>
      <c r="IA90" s="28"/>
      <c r="IB90" s="28"/>
      <c r="IC90" s="28"/>
      <c r="ID90" s="28"/>
      <c r="IE90" s="28"/>
      <c r="IF90" s="28"/>
      <c r="IG90" s="28"/>
      <c r="IH90" s="28"/>
      <c r="II90" s="28"/>
      <c r="IJ90" s="28"/>
      <c r="IK90" s="28"/>
      <c r="IL90" s="28"/>
      <c r="IM90" s="28"/>
      <c r="IN90" s="28"/>
      <c r="IO90" s="28"/>
      <c r="IP90" s="28"/>
      <c r="IQ90" s="28"/>
      <c r="IR90" s="28"/>
    </row>
    <row r="91" spans="1:252" ht="95.25" customHeight="1" x14ac:dyDescent="0.25">
      <c r="A91" s="169"/>
      <c r="B91" s="147"/>
      <c r="C91" s="132"/>
      <c r="D91" s="132"/>
      <c r="E91" s="172"/>
      <c r="F91" s="172"/>
      <c r="G91" s="132"/>
      <c r="H91" s="132"/>
      <c r="I91" s="132"/>
      <c r="J91" s="135"/>
      <c r="K91" s="135"/>
      <c r="L91" s="132"/>
      <c r="M91" s="138"/>
      <c r="N91" s="108"/>
      <c r="O91" s="108"/>
      <c r="P91" s="166"/>
      <c r="Q91" s="166"/>
      <c r="R91" s="117"/>
      <c r="S91" s="116"/>
      <c r="T91" s="98"/>
      <c r="U91" s="98"/>
      <c r="V91" s="115"/>
      <c r="W91" s="115"/>
      <c r="X91" s="116"/>
      <c r="Y91" s="163"/>
      <c r="Z91" s="163"/>
      <c r="AA91" s="118"/>
      <c r="AB91" s="98"/>
      <c r="AC91" s="3"/>
      <c r="AD91" s="3"/>
      <c r="AE91" s="3"/>
      <c r="AF91" s="3"/>
      <c r="AG91" s="3"/>
      <c r="AH91" s="3"/>
      <c r="AI91" s="3"/>
      <c r="AJ91" s="3"/>
      <c r="AK91" s="3"/>
      <c r="AL91" s="3"/>
      <c r="AM91" s="3"/>
      <c r="AN91" s="3"/>
      <c r="AO91" s="3"/>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row>
    <row r="92" spans="1:252" ht="205.5" customHeight="1" x14ac:dyDescent="0.25">
      <c r="A92" s="160" t="s">
        <v>320</v>
      </c>
      <c r="B92" s="112" t="s">
        <v>325</v>
      </c>
      <c r="C92" s="104" t="s">
        <v>510</v>
      </c>
      <c r="D92" s="104" t="s">
        <v>326</v>
      </c>
      <c r="E92" s="162">
        <v>300194</v>
      </c>
      <c r="F92" s="162">
        <v>318000</v>
      </c>
      <c r="G92" s="104" t="s">
        <v>327</v>
      </c>
      <c r="H92" s="104" t="s">
        <v>328</v>
      </c>
      <c r="I92" s="104" t="s">
        <v>329</v>
      </c>
      <c r="J92" s="164">
        <v>0.94520000000000004</v>
      </c>
      <c r="K92" s="164">
        <v>1</v>
      </c>
      <c r="L92" s="98" t="s">
        <v>643</v>
      </c>
      <c r="M92" s="114" t="s">
        <v>65</v>
      </c>
      <c r="N92" s="98" t="s">
        <v>66</v>
      </c>
      <c r="O92" s="98" t="s">
        <v>330</v>
      </c>
      <c r="P92" s="117">
        <v>0.5</v>
      </c>
      <c r="Q92" s="117">
        <v>0.5</v>
      </c>
      <c r="R92" s="117">
        <v>0.46</v>
      </c>
      <c r="S92" s="136">
        <f>R92/Q92</f>
        <v>0.92</v>
      </c>
      <c r="T92" s="98">
        <v>10945010101</v>
      </c>
      <c r="U92" s="98" t="s">
        <v>420</v>
      </c>
      <c r="V92" s="115">
        <v>192835870</v>
      </c>
      <c r="W92" s="115">
        <v>185886111</v>
      </c>
      <c r="X92" s="136">
        <f>W92/V92</f>
        <v>0.96396023727328328</v>
      </c>
      <c r="Y92" s="98" t="s">
        <v>67</v>
      </c>
      <c r="Z92" s="98" t="s">
        <v>511</v>
      </c>
      <c r="AA92" s="141" t="s">
        <v>512</v>
      </c>
      <c r="AB92" s="98" t="s">
        <v>331</v>
      </c>
      <c r="AC92" s="3"/>
      <c r="AD92" s="3"/>
      <c r="AE92" s="3"/>
      <c r="AF92" s="3"/>
      <c r="AG92" s="3"/>
      <c r="AH92" s="3"/>
      <c r="AI92" s="3"/>
      <c r="AJ92" s="3"/>
      <c r="AK92" s="3"/>
      <c r="AL92" s="3"/>
      <c r="AM92" s="3"/>
      <c r="AN92" s="3"/>
      <c r="AO92" s="3"/>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row>
    <row r="93" spans="1:252" ht="205.5" customHeight="1" x14ac:dyDescent="0.25">
      <c r="A93" s="160"/>
      <c r="B93" s="112"/>
      <c r="C93" s="104"/>
      <c r="D93" s="104"/>
      <c r="E93" s="162"/>
      <c r="F93" s="162"/>
      <c r="G93" s="104"/>
      <c r="H93" s="104"/>
      <c r="I93" s="104"/>
      <c r="J93" s="164"/>
      <c r="K93" s="164"/>
      <c r="L93" s="98"/>
      <c r="M93" s="114"/>
      <c r="N93" s="98"/>
      <c r="O93" s="98"/>
      <c r="P93" s="117"/>
      <c r="Q93" s="117"/>
      <c r="R93" s="117"/>
      <c r="S93" s="116"/>
      <c r="T93" s="98"/>
      <c r="U93" s="98"/>
      <c r="V93" s="115"/>
      <c r="W93" s="115"/>
      <c r="X93" s="116"/>
      <c r="Y93" s="98"/>
      <c r="Z93" s="98"/>
      <c r="AA93" s="141"/>
      <c r="AB93" s="98"/>
      <c r="AC93" s="3"/>
      <c r="AD93" s="3"/>
      <c r="AE93" s="3"/>
      <c r="AF93" s="3"/>
      <c r="AG93" s="3"/>
      <c r="AH93" s="3"/>
      <c r="AI93" s="3"/>
      <c r="AJ93" s="3"/>
      <c r="AK93" s="3"/>
      <c r="AL93" s="3"/>
      <c r="AM93" s="3"/>
      <c r="AN93" s="3"/>
      <c r="AO93" s="3"/>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row>
    <row r="94" spans="1:252" ht="205.5" customHeight="1" x14ac:dyDescent="0.25">
      <c r="A94" s="160"/>
      <c r="B94" s="112"/>
      <c r="C94" s="104"/>
      <c r="D94" s="104"/>
      <c r="E94" s="162"/>
      <c r="F94" s="162"/>
      <c r="G94" s="104"/>
      <c r="H94" s="104"/>
      <c r="I94" s="104"/>
      <c r="J94" s="164"/>
      <c r="K94" s="164"/>
      <c r="L94" s="98"/>
      <c r="M94" s="114"/>
      <c r="N94" s="98"/>
      <c r="O94" s="98"/>
      <c r="P94" s="117"/>
      <c r="Q94" s="117"/>
      <c r="R94" s="117"/>
      <c r="S94" s="116"/>
      <c r="T94" s="98"/>
      <c r="U94" s="98"/>
      <c r="V94" s="115"/>
      <c r="W94" s="115"/>
      <c r="X94" s="116"/>
      <c r="Y94" s="98"/>
      <c r="Z94" s="98"/>
      <c r="AA94" s="141"/>
      <c r="AB94" s="98"/>
      <c r="AC94" s="3"/>
      <c r="AD94" s="3"/>
      <c r="AE94" s="3"/>
      <c r="AF94" s="3"/>
      <c r="AG94" s="3"/>
      <c r="AH94" s="3"/>
      <c r="AI94" s="3"/>
      <c r="AJ94" s="3"/>
      <c r="AK94" s="3"/>
      <c r="AL94" s="3"/>
      <c r="AM94" s="3"/>
      <c r="AN94" s="3"/>
      <c r="AO94" s="3"/>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row>
    <row r="95" spans="1:252" ht="205.5" customHeight="1" x14ac:dyDescent="0.25">
      <c r="A95" s="160"/>
      <c r="B95" s="112"/>
      <c r="C95" s="104"/>
      <c r="D95" s="104"/>
      <c r="E95" s="162"/>
      <c r="F95" s="162"/>
      <c r="G95" s="104"/>
      <c r="H95" s="104"/>
      <c r="I95" s="104"/>
      <c r="J95" s="164"/>
      <c r="K95" s="164"/>
      <c r="L95" s="98"/>
      <c r="M95" s="114"/>
      <c r="N95" s="98"/>
      <c r="O95" s="98"/>
      <c r="P95" s="117"/>
      <c r="Q95" s="117"/>
      <c r="R95" s="117"/>
      <c r="S95" s="116"/>
      <c r="T95" s="98"/>
      <c r="U95" s="98"/>
      <c r="V95" s="115"/>
      <c r="W95" s="115"/>
      <c r="X95" s="116"/>
      <c r="Y95" s="98"/>
      <c r="Z95" s="98"/>
      <c r="AA95" s="141"/>
      <c r="AB95" s="98"/>
      <c r="AC95" s="3"/>
      <c r="AD95" s="3"/>
      <c r="AE95" s="3"/>
      <c r="AF95" s="3"/>
      <c r="AG95" s="3"/>
      <c r="AH95" s="3"/>
      <c r="AI95" s="3"/>
      <c r="AJ95" s="3"/>
      <c r="AK95" s="3"/>
      <c r="AL95" s="3"/>
      <c r="AM95" s="3"/>
      <c r="AN95" s="3"/>
      <c r="AO95" s="3"/>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28"/>
      <c r="HE95" s="28"/>
      <c r="HF95" s="28"/>
      <c r="HG95" s="28"/>
      <c r="HH95" s="28"/>
      <c r="HI95" s="28"/>
      <c r="HJ95" s="28"/>
      <c r="HK95" s="28"/>
      <c r="HL95" s="28"/>
      <c r="HM95" s="28"/>
      <c r="HN95" s="28"/>
      <c r="HO95" s="28"/>
      <c r="HP95" s="28"/>
      <c r="HQ95" s="28"/>
      <c r="HR95" s="28"/>
      <c r="HS95" s="28"/>
      <c r="HT95" s="28"/>
      <c r="HU95" s="28"/>
      <c r="HV95" s="28"/>
      <c r="HW95" s="28"/>
      <c r="HX95" s="28"/>
      <c r="HY95" s="28"/>
      <c r="HZ95" s="28"/>
      <c r="IA95" s="28"/>
      <c r="IB95" s="28"/>
      <c r="IC95" s="28"/>
      <c r="ID95" s="28"/>
      <c r="IE95" s="28"/>
      <c r="IF95" s="28"/>
      <c r="IG95" s="28"/>
      <c r="IH95" s="28"/>
      <c r="II95" s="28"/>
      <c r="IJ95" s="28"/>
      <c r="IK95" s="28"/>
      <c r="IL95" s="28"/>
      <c r="IM95" s="28"/>
      <c r="IN95" s="28"/>
      <c r="IO95" s="28"/>
      <c r="IP95" s="28"/>
      <c r="IQ95" s="28"/>
      <c r="IR95" s="28"/>
    </row>
    <row r="96" spans="1:252" ht="205.5" customHeight="1" x14ac:dyDescent="0.25">
      <c r="A96" s="160"/>
      <c r="B96" s="112"/>
      <c r="C96" s="104"/>
      <c r="D96" s="104"/>
      <c r="E96" s="162"/>
      <c r="F96" s="162"/>
      <c r="G96" s="104"/>
      <c r="H96" s="104"/>
      <c r="I96" s="104"/>
      <c r="J96" s="164"/>
      <c r="K96" s="164"/>
      <c r="L96" s="98"/>
      <c r="M96" s="114"/>
      <c r="N96" s="98"/>
      <c r="O96" s="98"/>
      <c r="P96" s="117"/>
      <c r="Q96" s="117"/>
      <c r="R96" s="117"/>
      <c r="S96" s="116"/>
      <c r="T96" s="98"/>
      <c r="U96" s="98"/>
      <c r="V96" s="115"/>
      <c r="W96" s="115"/>
      <c r="X96" s="116"/>
      <c r="Y96" s="98"/>
      <c r="Z96" s="98"/>
      <c r="AA96" s="141"/>
      <c r="AB96" s="98"/>
      <c r="AC96" s="3"/>
      <c r="AD96" s="3"/>
      <c r="AE96" s="3"/>
      <c r="AF96" s="3"/>
      <c r="AG96" s="3"/>
      <c r="AH96" s="3"/>
      <c r="AI96" s="3"/>
      <c r="AJ96" s="3"/>
      <c r="AK96" s="3"/>
      <c r="AL96" s="3"/>
      <c r="AM96" s="3"/>
      <c r="AN96" s="3"/>
      <c r="AO96" s="3"/>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c r="FJ96" s="28"/>
      <c r="FK96" s="28"/>
      <c r="FL96" s="28"/>
      <c r="FM96" s="28"/>
      <c r="FN96" s="28"/>
      <c r="FO96" s="28"/>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28"/>
      <c r="HE96" s="28"/>
      <c r="HF96" s="28"/>
      <c r="HG96" s="28"/>
      <c r="HH96" s="28"/>
      <c r="HI96" s="28"/>
      <c r="HJ96" s="28"/>
      <c r="HK96" s="28"/>
      <c r="HL96" s="28"/>
      <c r="HM96" s="28"/>
      <c r="HN96" s="28"/>
      <c r="HO96" s="28"/>
      <c r="HP96" s="28"/>
      <c r="HQ96" s="28"/>
      <c r="HR96" s="28"/>
      <c r="HS96" s="28"/>
      <c r="HT96" s="28"/>
      <c r="HU96" s="28"/>
      <c r="HV96" s="28"/>
      <c r="HW96" s="28"/>
      <c r="HX96" s="28"/>
      <c r="HY96" s="28"/>
      <c r="HZ96" s="28"/>
      <c r="IA96" s="28"/>
      <c r="IB96" s="28"/>
      <c r="IC96" s="28"/>
      <c r="ID96" s="28"/>
      <c r="IE96" s="28"/>
      <c r="IF96" s="28"/>
      <c r="IG96" s="28"/>
      <c r="IH96" s="28"/>
      <c r="II96" s="28"/>
      <c r="IJ96" s="28"/>
      <c r="IK96" s="28"/>
      <c r="IL96" s="28"/>
      <c r="IM96" s="28"/>
      <c r="IN96" s="28"/>
      <c r="IO96" s="28"/>
      <c r="IP96" s="28"/>
      <c r="IQ96" s="28"/>
      <c r="IR96" s="28"/>
    </row>
    <row r="97" spans="1:252" ht="261.75" x14ac:dyDescent="0.25">
      <c r="A97" s="160"/>
      <c r="B97" s="112"/>
      <c r="C97" s="104"/>
      <c r="D97" s="104"/>
      <c r="E97" s="162"/>
      <c r="F97" s="162"/>
      <c r="G97" s="104"/>
      <c r="H97" s="104"/>
      <c r="I97" s="104"/>
      <c r="J97" s="164"/>
      <c r="K97" s="164"/>
      <c r="L97" s="98" t="s">
        <v>644</v>
      </c>
      <c r="M97" s="114" t="s">
        <v>68</v>
      </c>
      <c r="N97" s="98" t="s">
        <v>69</v>
      </c>
      <c r="O97" s="56" t="s">
        <v>332</v>
      </c>
      <c r="P97" s="5">
        <v>0</v>
      </c>
      <c r="Q97" s="5">
        <v>1</v>
      </c>
      <c r="R97" s="5">
        <v>1</v>
      </c>
      <c r="S97" s="70">
        <f>R97/Q97</f>
        <v>1</v>
      </c>
      <c r="T97" s="98">
        <v>10945010201</v>
      </c>
      <c r="U97" s="98" t="s">
        <v>420</v>
      </c>
      <c r="V97" s="115">
        <v>549000000</v>
      </c>
      <c r="W97" s="115">
        <v>125984934</v>
      </c>
      <c r="X97" s="119">
        <f>W97/V97</f>
        <v>0.22948075409836066</v>
      </c>
      <c r="Y97" s="56" t="s">
        <v>421</v>
      </c>
      <c r="Z97" s="56" t="str">
        <f>+Z98</f>
        <v>Área de Prestación del servicio de Acueducto - Armenia</v>
      </c>
      <c r="AA97" s="69" t="s">
        <v>598</v>
      </c>
      <c r="AB97" s="56" t="s">
        <v>282</v>
      </c>
      <c r="AC97" s="3"/>
      <c r="AD97" s="3"/>
      <c r="AE97" s="3"/>
      <c r="AF97" s="3"/>
      <c r="AG97" s="3"/>
      <c r="AH97" s="3"/>
      <c r="AI97" s="3"/>
      <c r="AJ97" s="3"/>
      <c r="AK97" s="3"/>
      <c r="AL97" s="3"/>
      <c r="AM97" s="3"/>
      <c r="AN97" s="3"/>
      <c r="AO97" s="3"/>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c r="HO97" s="28"/>
      <c r="HP97" s="28"/>
      <c r="HQ97" s="28"/>
      <c r="HR97" s="28"/>
      <c r="HS97" s="28"/>
      <c r="HT97" s="28"/>
      <c r="HU97" s="28"/>
      <c r="HV97" s="28"/>
      <c r="HW97" s="28"/>
      <c r="HX97" s="28"/>
      <c r="HY97" s="28"/>
      <c r="HZ97" s="28"/>
      <c r="IA97" s="28"/>
      <c r="IB97" s="28"/>
      <c r="IC97" s="28"/>
      <c r="ID97" s="28"/>
      <c r="IE97" s="28"/>
      <c r="IF97" s="28"/>
      <c r="IG97" s="28"/>
      <c r="IH97" s="28"/>
      <c r="II97" s="28"/>
      <c r="IJ97" s="28"/>
      <c r="IK97" s="28"/>
      <c r="IL97" s="28"/>
      <c r="IM97" s="28"/>
      <c r="IN97" s="28"/>
      <c r="IO97" s="28"/>
      <c r="IP97" s="28"/>
      <c r="IQ97" s="28"/>
      <c r="IR97" s="28"/>
    </row>
    <row r="98" spans="1:252" ht="231.75" x14ac:dyDescent="0.25">
      <c r="A98" s="160"/>
      <c r="B98" s="112"/>
      <c r="C98" s="104"/>
      <c r="D98" s="104"/>
      <c r="E98" s="162"/>
      <c r="F98" s="162"/>
      <c r="G98" s="104"/>
      <c r="H98" s="104"/>
      <c r="I98" s="104"/>
      <c r="J98" s="164"/>
      <c r="K98" s="164"/>
      <c r="L98" s="98"/>
      <c r="M98" s="114"/>
      <c r="N98" s="98"/>
      <c r="O98" s="56" t="s">
        <v>333</v>
      </c>
      <c r="P98" s="5">
        <v>0</v>
      </c>
      <c r="Q98" s="5">
        <v>1</v>
      </c>
      <c r="R98" s="5">
        <v>1</v>
      </c>
      <c r="S98" s="70">
        <f>R98/Q98</f>
        <v>1</v>
      </c>
      <c r="T98" s="98"/>
      <c r="U98" s="98"/>
      <c r="V98" s="115"/>
      <c r="W98" s="115"/>
      <c r="X98" s="116"/>
      <c r="Y98" s="56" t="s">
        <v>421</v>
      </c>
      <c r="Z98" s="56" t="s">
        <v>513</v>
      </c>
      <c r="AA98" s="69" t="s">
        <v>594</v>
      </c>
      <c r="AB98" s="56" t="s">
        <v>282</v>
      </c>
      <c r="AC98" s="3"/>
      <c r="AD98" s="3"/>
      <c r="AE98" s="3"/>
      <c r="AF98" s="3"/>
      <c r="AG98" s="3"/>
      <c r="AH98" s="3"/>
      <c r="AI98" s="3"/>
      <c r="AJ98" s="3"/>
      <c r="AK98" s="3"/>
      <c r="AL98" s="3"/>
      <c r="AM98" s="3"/>
      <c r="AN98" s="3"/>
      <c r="AO98" s="3"/>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c r="HO98" s="28"/>
      <c r="HP98" s="28"/>
      <c r="HQ98" s="28"/>
      <c r="HR98" s="28"/>
      <c r="HS98" s="28"/>
      <c r="HT98" s="28"/>
      <c r="HU98" s="28"/>
      <c r="HV98" s="28"/>
      <c r="HW98" s="28"/>
      <c r="HX98" s="28"/>
      <c r="HY98" s="28"/>
      <c r="HZ98" s="28"/>
      <c r="IA98" s="28"/>
      <c r="IB98" s="28"/>
      <c r="IC98" s="28"/>
      <c r="ID98" s="28"/>
      <c r="IE98" s="28"/>
      <c r="IF98" s="28"/>
      <c r="IG98" s="28"/>
      <c r="IH98" s="28"/>
      <c r="II98" s="28"/>
      <c r="IJ98" s="28"/>
      <c r="IK98" s="28"/>
      <c r="IL98" s="28"/>
      <c r="IM98" s="28"/>
      <c r="IN98" s="28"/>
      <c r="IO98" s="28"/>
      <c r="IP98" s="28"/>
      <c r="IQ98" s="28"/>
      <c r="IR98" s="28"/>
    </row>
    <row r="99" spans="1:252" ht="378" x14ac:dyDescent="0.25">
      <c r="A99" s="160"/>
      <c r="B99" s="112"/>
      <c r="C99" s="104"/>
      <c r="D99" s="104"/>
      <c r="E99" s="162"/>
      <c r="F99" s="162"/>
      <c r="G99" s="104"/>
      <c r="H99" s="104"/>
      <c r="I99" s="104"/>
      <c r="J99" s="164"/>
      <c r="K99" s="164"/>
      <c r="L99" s="98"/>
      <c r="M99" s="114"/>
      <c r="N99" s="98"/>
      <c r="O99" s="56" t="s">
        <v>70</v>
      </c>
      <c r="P99" s="58">
        <v>0.75</v>
      </c>
      <c r="Q99" s="58">
        <v>0.25</v>
      </c>
      <c r="R99" s="58">
        <v>0.25</v>
      </c>
      <c r="S99" s="70">
        <f t="shared" si="0"/>
        <v>1</v>
      </c>
      <c r="T99" s="98"/>
      <c r="U99" s="98"/>
      <c r="V99" s="115"/>
      <c r="W99" s="115"/>
      <c r="X99" s="116"/>
      <c r="Y99" s="56" t="s">
        <v>421</v>
      </c>
      <c r="Z99" s="56" t="s">
        <v>513</v>
      </c>
      <c r="AA99" s="69" t="s">
        <v>514</v>
      </c>
      <c r="AB99" s="56" t="s">
        <v>282</v>
      </c>
      <c r="AC99" s="3"/>
      <c r="AD99" s="3"/>
      <c r="AE99" s="3"/>
      <c r="AF99" s="3"/>
      <c r="AG99" s="3"/>
      <c r="AH99" s="3"/>
      <c r="AI99" s="3"/>
      <c r="AJ99" s="3"/>
      <c r="AK99" s="3"/>
      <c r="AL99" s="3"/>
      <c r="AM99" s="3"/>
      <c r="AN99" s="3"/>
      <c r="AO99" s="3"/>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c r="HO99" s="28"/>
      <c r="HP99" s="28"/>
      <c r="HQ99" s="28"/>
      <c r="HR99" s="28"/>
      <c r="HS99" s="28"/>
      <c r="HT99" s="28"/>
      <c r="HU99" s="28"/>
      <c r="HV99" s="28"/>
      <c r="HW99" s="28"/>
      <c r="HX99" s="28"/>
      <c r="HY99" s="28"/>
      <c r="HZ99" s="28"/>
      <c r="IA99" s="28"/>
      <c r="IB99" s="28"/>
      <c r="IC99" s="28"/>
      <c r="ID99" s="28"/>
      <c r="IE99" s="28"/>
      <c r="IF99" s="28"/>
      <c r="IG99" s="28"/>
      <c r="IH99" s="28"/>
      <c r="II99" s="28"/>
      <c r="IJ99" s="28"/>
      <c r="IK99" s="28"/>
      <c r="IL99" s="28"/>
      <c r="IM99" s="28"/>
      <c r="IN99" s="28"/>
      <c r="IO99" s="28"/>
      <c r="IP99" s="28"/>
      <c r="IQ99" s="28"/>
      <c r="IR99" s="28"/>
    </row>
    <row r="100" spans="1:252" ht="75" x14ac:dyDescent="0.25">
      <c r="A100" s="160"/>
      <c r="B100" s="112"/>
      <c r="C100" s="104"/>
      <c r="D100" s="104"/>
      <c r="E100" s="162"/>
      <c r="F100" s="162"/>
      <c r="G100" s="104"/>
      <c r="H100" s="104"/>
      <c r="I100" s="104"/>
      <c r="J100" s="164"/>
      <c r="K100" s="164"/>
      <c r="L100" s="98" t="s">
        <v>645</v>
      </c>
      <c r="M100" s="114" t="s">
        <v>71</v>
      </c>
      <c r="N100" s="98" t="s">
        <v>72</v>
      </c>
      <c r="O100" s="56" t="s">
        <v>73</v>
      </c>
      <c r="P100" s="58">
        <v>1</v>
      </c>
      <c r="Q100" s="58">
        <v>1</v>
      </c>
      <c r="R100" s="58">
        <v>1</v>
      </c>
      <c r="S100" s="70">
        <f t="shared" si="0"/>
        <v>1</v>
      </c>
      <c r="T100" s="98">
        <v>10945010202</v>
      </c>
      <c r="U100" s="98" t="s">
        <v>420</v>
      </c>
      <c r="V100" s="115">
        <v>515086369</v>
      </c>
      <c r="W100" s="115">
        <v>0</v>
      </c>
      <c r="X100" s="119">
        <f>W100/V100</f>
        <v>0</v>
      </c>
      <c r="Y100" s="98" t="s">
        <v>421</v>
      </c>
      <c r="Z100" s="98" t="s">
        <v>515</v>
      </c>
      <c r="AA100" s="141" t="s">
        <v>516</v>
      </c>
      <c r="AB100" s="56" t="s">
        <v>282</v>
      </c>
      <c r="AC100" s="3"/>
      <c r="AD100" s="3"/>
      <c r="AE100" s="3"/>
      <c r="AF100" s="3"/>
      <c r="AG100" s="3"/>
      <c r="AH100" s="3"/>
      <c r="AI100" s="3"/>
      <c r="AJ100" s="3"/>
      <c r="AK100" s="3"/>
      <c r="AL100" s="3"/>
      <c r="AM100" s="3"/>
      <c r="AN100" s="3"/>
      <c r="AO100" s="3"/>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c r="HO100" s="28"/>
      <c r="HP100" s="28"/>
      <c r="HQ100" s="28"/>
      <c r="HR100" s="28"/>
      <c r="HS100" s="28"/>
      <c r="HT100" s="28"/>
      <c r="HU100" s="28"/>
      <c r="HV100" s="28"/>
      <c r="HW100" s="28"/>
      <c r="HX100" s="28"/>
      <c r="HY100" s="28"/>
      <c r="HZ100" s="28"/>
      <c r="IA100" s="28"/>
      <c r="IB100" s="28"/>
      <c r="IC100" s="28"/>
      <c r="ID100" s="28"/>
      <c r="IE100" s="28"/>
      <c r="IF100" s="28"/>
      <c r="IG100" s="28"/>
      <c r="IH100" s="28"/>
      <c r="II100" s="28"/>
      <c r="IJ100" s="28"/>
      <c r="IK100" s="28"/>
      <c r="IL100" s="28"/>
      <c r="IM100" s="28"/>
      <c r="IN100" s="28"/>
      <c r="IO100" s="28"/>
      <c r="IP100" s="28"/>
      <c r="IQ100" s="28"/>
      <c r="IR100" s="28"/>
    </row>
    <row r="101" spans="1:252" ht="75" x14ac:dyDescent="0.25">
      <c r="A101" s="160"/>
      <c r="B101" s="112"/>
      <c r="C101" s="104"/>
      <c r="D101" s="104"/>
      <c r="E101" s="162"/>
      <c r="F101" s="162"/>
      <c r="G101" s="104"/>
      <c r="H101" s="104"/>
      <c r="I101" s="104"/>
      <c r="J101" s="164"/>
      <c r="K101" s="164"/>
      <c r="L101" s="98"/>
      <c r="M101" s="114"/>
      <c r="N101" s="98"/>
      <c r="O101" s="56" t="s">
        <v>74</v>
      </c>
      <c r="P101" s="58">
        <v>1</v>
      </c>
      <c r="Q101" s="58">
        <v>1</v>
      </c>
      <c r="R101" s="58">
        <v>1</v>
      </c>
      <c r="S101" s="70">
        <f t="shared" si="0"/>
        <v>1</v>
      </c>
      <c r="T101" s="98"/>
      <c r="U101" s="98"/>
      <c r="V101" s="115"/>
      <c r="W101" s="115"/>
      <c r="X101" s="116"/>
      <c r="Y101" s="98"/>
      <c r="Z101" s="98"/>
      <c r="AA101" s="141"/>
      <c r="AB101" s="56" t="s">
        <v>282</v>
      </c>
      <c r="AC101" s="3"/>
      <c r="AD101" s="3"/>
      <c r="AE101" s="3"/>
      <c r="AF101" s="3"/>
      <c r="AG101" s="3"/>
      <c r="AH101" s="3"/>
      <c r="AI101" s="3"/>
      <c r="AJ101" s="3"/>
      <c r="AK101" s="3"/>
      <c r="AL101" s="3"/>
      <c r="AM101" s="3"/>
      <c r="AN101" s="3"/>
      <c r="AO101" s="3"/>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c r="HO101" s="28"/>
      <c r="HP101" s="28"/>
      <c r="HQ101" s="28"/>
      <c r="HR101" s="28"/>
      <c r="HS101" s="28"/>
      <c r="HT101" s="28"/>
      <c r="HU101" s="28"/>
      <c r="HV101" s="28"/>
      <c r="HW101" s="28"/>
      <c r="HX101" s="28"/>
      <c r="HY101" s="28"/>
      <c r="HZ101" s="28"/>
      <c r="IA101" s="28"/>
      <c r="IB101" s="28"/>
      <c r="IC101" s="28"/>
      <c r="ID101" s="28"/>
      <c r="IE101" s="28"/>
      <c r="IF101" s="28"/>
      <c r="IG101" s="28"/>
      <c r="IH101" s="28"/>
      <c r="II101" s="28"/>
      <c r="IJ101" s="28"/>
      <c r="IK101" s="28"/>
      <c r="IL101" s="28"/>
      <c r="IM101" s="28"/>
      <c r="IN101" s="28"/>
      <c r="IO101" s="28"/>
      <c r="IP101" s="28"/>
      <c r="IQ101" s="28"/>
      <c r="IR101" s="28"/>
    </row>
    <row r="102" spans="1:252" ht="75" x14ac:dyDescent="0.25">
      <c r="A102" s="160"/>
      <c r="B102" s="112"/>
      <c r="C102" s="104"/>
      <c r="D102" s="104"/>
      <c r="E102" s="162"/>
      <c r="F102" s="162"/>
      <c r="G102" s="104"/>
      <c r="H102" s="104"/>
      <c r="I102" s="104"/>
      <c r="J102" s="164"/>
      <c r="K102" s="164"/>
      <c r="L102" s="98"/>
      <c r="M102" s="114"/>
      <c r="N102" s="98"/>
      <c r="O102" s="56" t="s">
        <v>75</v>
      </c>
      <c r="P102" s="58">
        <v>0.75</v>
      </c>
      <c r="Q102" s="58">
        <v>0.25</v>
      </c>
      <c r="R102" s="58">
        <v>0.25</v>
      </c>
      <c r="S102" s="70">
        <f t="shared" si="0"/>
        <v>1</v>
      </c>
      <c r="T102" s="98"/>
      <c r="U102" s="98"/>
      <c r="V102" s="115"/>
      <c r="W102" s="115"/>
      <c r="X102" s="116"/>
      <c r="Y102" s="98"/>
      <c r="Z102" s="98"/>
      <c r="AA102" s="141"/>
      <c r="AB102" s="56" t="s">
        <v>282</v>
      </c>
      <c r="AC102" s="3"/>
      <c r="AD102" s="3"/>
      <c r="AE102" s="3"/>
      <c r="AF102" s="3"/>
      <c r="AG102" s="3"/>
      <c r="AH102" s="3"/>
      <c r="AI102" s="3"/>
      <c r="AJ102" s="3"/>
      <c r="AK102" s="3"/>
      <c r="AL102" s="3"/>
      <c r="AM102" s="3"/>
      <c r="AN102" s="3"/>
      <c r="AO102" s="3"/>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row>
    <row r="103" spans="1:252" ht="75" x14ac:dyDescent="0.25">
      <c r="A103" s="160"/>
      <c r="B103" s="112"/>
      <c r="C103" s="104"/>
      <c r="D103" s="104"/>
      <c r="E103" s="162"/>
      <c r="F103" s="162"/>
      <c r="G103" s="104"/>
      <c r="H103" s="104"/>
      <c r="I103" s="104"/>
      <c r="J103" s="164"/>
      <c r="K103" s="164"/>
      <c r="L103" s="98" t="s">
        <v>646</v>
      </c>
      <c r="M103" s="114" t="s">
        <v>76</v>
      </c>
      <c r="N103" s="98" t="s">
        <v>77</v>
      </c>
      <c r="O103" s="56" t="s">
        <v>78</v>
      </c>
      <c r="P103" s="5">
        <v>17</v>
      </c>
      <c r="Q103" s="5">
        <v>5</v>
      </c>
      <c r="R103" s="5">
        <v>7</v>
      </c>
      <c r="S103" s="70">
        <v>1</v>
      </c>
      <c r="T103" s="98">
        <v>10945010203</v>
      </c>
      <c r="U103" s="98" t="s">
        <v>420</v>
      </c>
      <c r="V103" s="115">
        <v>11049740</v>
      </c>
      <c r="W103" s="115">
        <v>0</v>
      </c>
      <c r="X103" s="119">
        <f>W103/V103</f>
        <v>0</v>
      </c>
      <c r="Y103" s="98" t="s">
        <v>421</v>
      </c>
      <c r="Z103" s="98" t="s">
        <v>515</v>
      </c>
      <c r="AA103" s="118" t="s">
        <v>517</v>
      </c>
      <c r="AB103" s="56" t="s">
        <v>282</v>
      </c>
      <c r="AC103" s="3"/>
      <c r="AD103" s="3"/>
      <c r="AE103" s="3"/>
      <c r="AF103" s="3"/>
      <c r="AG103" s="3"/>
      <c r="AH103" s="3"/>
      <c r="AI103" s="3"/>
      <c r="AJ103" s="3"/>
      <c r="AK103" s="3"/>
      <c r="AL103" s="3"/>
      <c r="AM103" s="3"/>
      <c r="AN103" s="3"/>
      <c r="AO103" s="3"/>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c r="FJ103" s="28"/>
      <c r="FK103" s="28"/>
      <c r="FL103" s="28"/>
      <c r="FM103" s="28"/>
      <c r="FN103" s="28"/>
      <c r="FO103" s="28"/>
      <c r="FP103" s="28"/>
      <c r="FQ103" s="28"/>
      <c r="FR103" s="28"/>
      <c r="FS103" s="28"/>
      <c r="FT103" s="28"/>
      <c r="FU103" s="28"/>
      <c r="FV103" s="28"/>
      <c r="FW103" s="28"/>
      <c r="FX103" s="28"/>
      <c r="FY103" s="28"/>
      <c r="FZ103" s="28"/>
      <c r="GA103" s="28"/>
      <c r="GB103" s="28"/>
      <c r="GC103" s="28"/>
      <c r="GD103" s="28"/>
      <c r="GE103" s="28"/>
      <c r="GF103" s="28"/>
      <c r="GG103" s="28"/>
      <c r="GH103" s="28"/>
      <c r="GI103" s="28"/>
      <c r="GJ103" s="28"/>
      <c r="GK103" s="28"/>
      <c r="GL103" s="28"/>
      <c r="GM103" s="28"/>
      <c r="GN103" s="28"/>
      <c r="GO103" s="28"/>
      <c r="GP103" s="28"/>
      <c r="GQ103" s="28"/>
      <c r="GR103" s="28"/>
      <c r="GS103" s="28"/>
      <c r="GT103" s="28"/>
      <c r="GU103" s="28"/>
      <c r="GV103" s="28"/>
      <c r="GW103" s="28"/>
      <c r="GX103" s="28"/>
      <c r="GY103" s="28"/>
      <c r="GZ103" s="28"/>
      <c r="HA103" s="28"/>
      <c r="HB103" s="28"/>
      <c r="HC103" s="28"/>
      <c r="HD103" s="28"/>
      <c r="HE103" s="28"/>
      <c r="HF103" s="28"/>
      <c r="HG103" s="28"/>
      <c r="HH103" s="28"/>
      <c r="HI103" s="28"/>
      <c r="HJ103" s="28"/>
      <c r="HK103" s="28"/>
      <c r="HL103" s="28"/>
      <c r="HM103" s="28"/>
      <c r="HN103" s="28"/>
      <c r="HO103" s="28"/>
      <c r="HP103" s="28"/>
      <c r="HQ103" s="28"/>
      <c r="HR103" s="28"/>
      <c r="HS103" s="28"/>
      <c r="HT103" s="28"/>
      <c r="HU103" s="28"/>
      <c r="HV103" s="28"/>
      <c r="HW103" s="28"/>
      <c r="HX103" s="28"/>
      <c r="HY103" s="28"/>
      <c r="HZ103" s="28"/>
      <c r="IA103" s="28"/>
      <c r="IB103" s="28"/>
      <c r="IC103" s="28"/>
      <c r="ID103" s="28"/>
      <c r="IE103" s="28"/>
      <c r="IF103" s="28"/>
      <c r="IG103" s="28"/>
      <c r="IH103" s="28"/>
      <c r="II103" s="28"/>
      <c r="IJ103" s="28"/>
      <c r="IK103" s="28"/>
      <c r="IL103" s="28"/>
      <c r="IM103" s="28"/>
      <c r="IN103" s="28"/>
      <c r="IO103" s="28"/>
      <c r="IP103" s="28"/>
      <c r="IQ103" s="28"/>
      <c r="IR103" s="28"/>
    </row>
    <row r="104" spans="1:252" ht="75" x14ac:dyDescent="0.25">
      <c r="A104" s="160"/>
      <c r="B104" s="112"/>
      <c r="C104" s="104"/>
      <c r="D104" s="104"/>
      <c r="E104" s="162"/>
      <c r="F104" s="162"/>
      <c r="G104" s="104"/>
      <c r="H104" s="104"/>
      <c r="I104" s="104"/>
      <c r="J104" s="164"/>
      <c r="K104" s="164"/>
      <c r="L104" s="98"/>
      <c r="M104" s="114"/>
      <c r="N104" s="98"/>
      <c r="O104" s="56" t="s">
        <v>79</v>
      </c>
      <c r="P104" s="5">
        <v>15</v>
      </c>
      <c r="Q104" s="5">
        <v>10</v>
      </c>
      <c r="R104" s="5">
        <v>25</v>
      </c>
      <c r="S104" s="70">
        <v>1</v>
      </c>
      <c r="T104" s="98"/>
      <c r="U104" s="98"/>
      <c r="V104" s="115"/>
      <c r="W104" s="115"/>
      <c r="X104" s="116"/>
      <c r="Y104" s="98"/>
      <c r="Z104" s="98"/>
      <c r="AA104" s="118"/>
      <c r="AB104" s="56" t="s">
        <v>282</v>
      </c>
      <c r="AC104" s="3"/>
      <c r="AD104" s="3"/>
      <c r="AE104" s="3"/>
      <c r="AF104" s="3"/>
      <c r="AG104" s="3"/>
      <c r="AH104" s="3"/>
      <c r="AI104" s="3"/>
      <c r="AJ104" s="3"/>
      <c r="AK104" s="3"/>
      <c r="AL104" s="3"/>
      <c r="AM104" s="3"/>
      <c r="AN104" s="3"/>
      <c r="AO104" s="3"/>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c r="FJ104" s="28"/>
      <c r="FK104" s="28"/>
      <c r="FL104" s="28"/>
      <c r="FM104" s="28"/>
      <c r="FN104" s="28"/>
      <c r="FO104" s="28"/>
      <c r="FP104" s="28"/>
      <c r="FQ104" s="28"/>
      <c r="FR104" s="28"/>
      <c r="FS104" s="28"/>
      <c r="FT104" s="28"/>
      <c r="FU104" s="28"/>
      <c r="FV104" s="28"/>
      <c r="FW104" s="28"/>
      <c r="FX104" s="28"/>
      <c r="FY104" s="28"/>
      <c r="FZ104" s="28"/>
      <c r="GA104" s="28"/>
      <c r="GB104" s="28"/>
      <c r="GC104" s="28"/>
      <c r="GD104" s="28"/>
      <c r="GE104" s="28"/>
      <c r="GF104" s="28"/>
      <c r="GG104" s="28"/>
      <c r="GH104" s="28"/>
      <c r="GI104" s="28"/>
      <c r="GJ104" s="28"/>
      <c r="GK104" s="28"/>
      <c r="GL104" s="28"/>
      <c r="GM104" s="28"/>
      <c r="GN104" s="28"/>
      <c r="GO104" s="28"/>
      <c r="GP104" s="28"/>
      <c r="GQ104" s="28"/>
      <c r="GR104" s="28"/>
      <c r="GS104" s="28"/>
      <c r="GT104" s="28"/>
      <c r="GU104" s="28"/>
      <c r="GV104" s="28"/>
      <c r="GW104" s="28"/>
      <c r="GX104" s="28"/>
      <c r="GY104" s="28"/>
      <c r="GZ104" s="28"/>
      <c r="HA104" s="28"/>
      <c r="HB104" s="28"/>
      <c r="HC104" s="28"/>
      <c r="HD104" s="28"/>
      <c r="HE104" s="28"/>
      <c r="HF104" s="28"/>
      <c r="HG104" s="28"/>
      <c r="HH104" s="28"/>
      <c r="HI104" s="28"/>
      <c r="HJ104" s="28"/>
      <c r="HK104" s="28"/>
      <c r="HL104" s="28"/>
      <c r="HM104" s="28"/>
      <c r="HN104" s="28"/>
      <c r="HO104" s="28"/>
      <c r="HP104" s="28"/>
      <c r="HQ104" s="28"/>
      <c r="HR104" s="28"/>
      <c r="HS104" s="28"/>
      <c r="HT104" s="28"/>
      <c r="HU104" s="28"/>
      <c r="HV104" s="28"/>
      <c r="HW104" s="28"/>
      <c r="HX104" s="28"/>
      <c r="HY104" s="28"/>
      <c r="HZ104" s="28"/>
      <c r="IA104" s="28"/>
      <c r="IB104" s="28"/>
      <c r="IC104" s="28"/>
      <c r="ID104" s="28"/>
      <c r="IE104" s="28"/>
      <c r="IF104" s="28"/>
      <c r="IG104" s="28"/>
      <c r="IH104" s="28"/>
      <c r="II104" s="28"/>
      <c r="IJ104" s="28"/>
      <c r="IK104" s="28"/>
      <c r="IL104" s="28"/>
      <c r="IM104" s="28"/>
      <c r="IN104" s="28"/>
      <c r="IO104" s="28"/>
      <c r="IP104" s="28"/>
      <c r="IQ104" s="28"/>
      <c r="IR104" s="28"/>
    </row>
    <row r="105" spans="1:252" ht="60" x14ac:dyDescent="0.25">
      <c r="A105" s="160"/>
      <c r="B105" s="112"/>
      <c r="C105" s="104"/>
      <c r="D105" s="104"/>
      <c r="E105" s="162"/>
      <c r="F105" s="162"/>
      <c r="G105" s="104"/>
      <c r="H105" s="104"/>
      <c r="I105" s="104"/>
      <c r="J105" s="164"/>
      <c r="K105" s="164"/>
      <c r="L105" s="98" t="s">
        <v>647</v>
      </c>
      <c r="M105" s="114" t="s">
        <v>80</v>
      </c>
      <c r="N105" s="98" t="s">
        <v>81</v>
      </c>
      <c r="O105" s="56" t="s">
        <v>82</v>
      </c>
      <c r="P105" s="10">
        <v>0.88880000000000003</v>
      </c>
      <c r="Q105" s="6" t="s">
        <v>83</v>
      </c>
      <c r="R105" s="58">
        <v>0.6804</v>
      </c>
      <c r="S105" s="78">
        <f>+R105/95%</f>
        <v>0.71621052631578952</v>
      </c>
      <c r="T105" s="98">
        <v>10945010301</v>
      </c>
      <c r="U105" s="98" t="s">
        <v>420</v>
      </c>
      <c r="V105" s="115">
        <v>211696000</v>
      </c>
      <c r="W105" s="115">
        <v>52861058.329999998</v>
      </c>
      <c r="X105" s="119">
        <f>W105/V105</f>
        <v>0.24970267898307005</v>
      </c>
      <c r="Y105" s="98" t="str">
        <f>+Y71</f>
        <v>Población estimada
300.000 Aprox.
Datos exactos de 
Suscriptores del servicio de Acueducto a 31 de Diciembre de 2020: 110.160</v>
      </c>
      <c r="Z105" s="98" t="s">
        <v>515</v>
      </c>
      <c r="AA105" s="69" t="s">
        <v>518</v>
      </c>
      <c r="AB105" s="56" t="s">
        <v>334</v>
      </c>
      <c r="AC105" s="3"/>
      <c r="AD105" s="3"/>
      <c r="AE105" s="3"/>
      <c r="AF105" s="3"/>
      <c r="AG105" s="3"/>
      <c r="AH105" s="3"/>
      <c r="AI105" s="3"/>
      <c r="AJ105" s="3"/>
      <c r="AK105" s="3"/>
      <c r="AL105" s="3"/>
      <c r="AM105" s="3"/>
      <c r="AN105" s="3"/>
      <c r="AO105" s="3"/>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row>
    <row r="106" spans="1:252" ht="75" x14ac:dyDescent="0.25">
      <c r="A106" s="160"/>
      <c r="B106" s="112"/>
      <c r="C106" s="104"/>
      <c r="D106" s="104"/>
      <c r="E106" s="162"/>
      <c r="F106" s="162"/>
      <c r="G106" s="104"/>
      <c r="H106" s="104"/>
      <c r="I106" s="104"/>
      <c r="J106" s="164"/>
      <c r="K106" s="164"/>
      <c r="L106" s="98"/>
      <c r="M106" s="114"/>
      <c r="N106" s="98"/>
      <c r="O106" s="56" t="s">
        <v>84</v>
      </c>
      <c r="P106" s="5">
        <v>4972</v>
      </c>
      <c r="Q106" s="7">
        <f>9000-P106</f>
        <v>4028</v>
      </c>
      <c r="R106" s="5">
        <v>2382</v>
      </c>
      <c r="S106" s="75">
        <f>+R106/Q106</f>
        <v>0.59136047666335645</v>
      </c>
      <c r="T106" s="98"/>
      <c r="U106" s="98"/>
      <c r="V106" s="115"/>
      <c r="W106" s="115"/>
      <c r="X106" s="116"/>
      <c r="Y106" s="98"/>
      <c r="Z106" s="98"/>
      <c r="AA106" s="69" t="s">
        <v>519</v>
      </c>
      <c r="AB106" s="56" t="s">
        <v>334</v>
      </c>
      <c r="AC106" s="49"/>
      <c r="AD106" s="3"/>
      <c r="AE106" s="3"/>
      <c r="AF106" s="3"/>
      <c r="AG106" s="3"/>
      <c r="AH106" s="3"/>
      <c r="AI106" s="3"/>
      <c r="AJ106" s="3"/>
      <c r="AK106" s="3"/>
      <c r="AL106" s="3"/>
      <c r="AM106" s="3"/>
      <c r="AN106" s="3"/>
      <c r="AO106" s="3"/>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28"/>
      <c r="HE106" s="28"/>
      <c r="HF106" s="28"/>
      <c r="HG106" s="28"/>
      <c r="HH106" s="28"/>
      <c r="HI106" s="28"/>
      <c r="HJ106" s="28"/>
      <c r="HK106" s="28"/>
      <c r="HL106" s="28"/>
      <c r="HM106" s="28"/>
      <c r="HN106" s="28"/>
      <c r="HO106" s="28"/>
      <c r="HP106" s="28"/>
      <c r="HQ106" s="28"/>
      <c r="HR106" s="28"/>
      <c r="HS106" s="28"/>
      <c r="HT106" s="28"/>
      <c r="HU106" s="28"/>
      <c r="HV106" s="28"/>
      <c r="HW106" s="28"/>
      <c r="HX106" s="28"/>
      <c r="HY106" s="28"/>
      <c r="HZ106" s="28"/>
      <c r="IA106" s="28"/>
      <c r="IB106" s="28"/>
      <c r="IC106" s="28"/>
      <c r="ID106" s="28"/>
      <c r="IE106" s="28"/>
      <c r="IF106" s="28"/>
      <c r="IG106" s="28"/>
      <c r="IH106" s="28"/>
      <c r="II106" s="28"/>
      <c r="IJ106" s="28"/>
      <c r="IK106" s="28"/>
      <c r="IL106" s="28"/>
      <c r="IM106" s="28"/>
      <c r="IN106" s="28"/>
      <c r="IO106" s="28"/>
      <c r="IP106" s="28"/>
      <c r="IQ106" s="28"/>
      <c r="IR106" s="28"/>
    </row>
    <row r="107" spans="1:252" ht="60" x14ac:dyDescent="0.25">
      <c r="A107" s="160"/>
      <c r="B107" s="112"/>
      <c r="C107" s="104"/>
      <c r="D107" s="104"/>
      <c r="E107" s="162"/>
      <c r="F107" s="162"/>
      <c r="G107" s="104"/>
      <c r="H107" s="104"/>
      <c r="I107" s="104"/>
      <c r="J107" s="164"/>
      <c r="K107" s="164"/>
      <c r="L107" s="98"/>
      <c r="M107" s="114"/>
      <c r="N107" s="98"/>
      <c r="O107" s="56" t="s">
        <v>85</v>
      </c>
      <c r="P107" s="5">
        <v>1153</v>
      </c>
      <c r="Q107" s="8">
        <f>2000-P107</f>
        <v>847</v>
      </c>
      <c r="R107" s="5">
        <v>355</v>
      </c>
      <c r="S107" s="75">
        <f>+R107/Q107</f>
        <v>0.41912632821723733</v>
      </c>
      <c r="T107" s="98"/>
      <c r="U107" s="98"/>
      <c r="V107" s="115"/>
      <c r="W107" s="115"/>
      <c r="X107" s="116"/>
      <c r="Y107" s="98"/>
      <c r="Z107" s="98"/>
      <c r="AA107" s="69" t="s">
        <v>520</v>
      </c>
      <c r="AB107" s="56" t="s">
        <v>334</v>
      </c>
      <c r="AC107" s="3"/>
      <c r="AD107" s="3"/>
      <c r="AE107" s="3"/>
      <c r="AF107" s="3"/>
      <c r="AG107" s="3"/>
      <c r="AH107" s="3"/>
      <c r="AI107" s="3"/>
      <c r="AJ107" s="3"/>
      <c r="AK107" s="3"/>
      <c r="AL107" s="3"/>
      <c r="AM107" s="3"/>
      <c r="AN107" s="3"/>
      <c r="AO107" s="3"/>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28"/>
      <c r="HE107" s="28"/>
      <c r="HF107" s="28"/>
      <c r="HG107" s="28"/>
      <c r="HH107" s="28"/>
      <c r="HI107" s="28"/>
      <c r="HJ107" s="28"/>
      <c r="HK107" s="28"/>
      <c r="HL107" s="28"/>
      <c r="HM107" s="28"/>
      <c r="HN107" s="28"/>
      <c r="HO107" s="28"/>
      <c r="HP107" s="28"/>
      <c r="HQ107" s="28"/>
      <c r="HR107" s="28"/>
      <c r="HS107" s="28"/>
      <c r="HT107" s="28"/>
      <c r="HU107" s="28"/>
      <c r="HV107" s="28"/>
      <c r="HW107" s="28"/>
      <c r="HX107" s="28"/>
      <c r="HY107" s="28"/>
      <c r="HZ107" s="28"/>
      <c r="IA107" s="28"/>
      <c r="IB107" s="28"/>
      <c r="IC107" s="28"/>
      <c r="ID107" s="28"/>
      <c r="IE107" s="28"/>
      <c r="IF107" s="28"/>
      <c r="IG107" s="28"/>
      <c r="IH107" s="28"/>
      <c r="II107" s="28"/>
      <c r="IJ107" s="28"/>
      <c r="IK107" s="28"/>
      <c r="IL107" s="28"/>
      <c r="IM107" s="28"/>
      <c r="IN107" s="28"/>
      <c r="IO107" s="28"/>
      <c r="IP107" s="28"/>
      <c r="IQ107" s="28"/>
      <c r="IR107" s="28"/>
    </row>
    <row r="108" spans="1:252" ht="60" x14ac:dyDescent="0.25">
      <c r="A108" s="160"/>
      <c r="B108" s="112"/>
      <c r="C108" s="104"/>
      <c r="D108" s="104"/>
      <c r="E108" s="162"/>
      <c r="F108" s="162"/>
      <c r="G108" s="104"/>
      <c r="H108" s="104"/>
      <c r="I108" s="104"/>
      <c r="J108" s="164"/>
      <c r="K108" s="164"/>
      <c r="L108" s="98"/>
      <c r="M108" s="114"/>
      <c r="N108" s="98"/>
      <c r="O108" s="56" t="s">
        <v>86</v>
      </c>
      <c r="P108" s="9" t="s">
        <v>335</v>
      </c>
      <c r="Q108" s="6" t="s">
        <v>87</v>
      </c>
      <c r="R108" s="9">
        <f>15/355</f>
        <v>4.2253521126760563E-2</v>
      </c>
      <c r="S108" s="74">
        <f>4.23%/95%</f>
        <v>4.4526315789473692E-2</v>
      </c>
      <c r="T108" s="98"/>
      <c r="U108" s="98"/>
      <c r="V108" s="115"/>
      <c r="W108" s="115"/>
      <c r="X108" s="116"/>
      <c r="Y108" s="98"/>
      <c r="Z108" s="98"/>
      <c r="AA108" s="69" t="s">
        <v>521</v>
      </c>
      <c r="AB108" s="56" t="s">
        <v>334</v>
      </c>
      <c r="AC108" s="3"/>
      <c r="AD108" s="50"/>
      <c r="AE108" s="3"/>
      <c r="AF108" s="3"/>
      <c r="AG108" s="3"/>
      <c r="AH108" s="3"/>
      <c r="AI108" s="3"/>
      <c r="AJ108" s="3"/>
      <c r="AK108" s="3"/>
      <c r="AL108" s="3"/>
      <c r="AM108" s="3"/>
      <c r="AN108" s="3"/>
      <c r="AO108" s="3"/>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row>
    <row r="109" spans="1:252" ht="60" x14ac:dyDescent="0.25">
      <c r="A109" s="160"/>
      <c r="B109" s="112"/>
      <c r="C109" s="104"/>
      <c r="D109" s="104"/>
      <c r="E109" s="162"/>
      <c r="F109" s="162"/>
      <c r="G109" s="104"/>
      <c r="H109" s="104"/>
      <c r="I109" s="104"/>
      <c r="J109" s="164"/>
      <c r="K109" s="164"/>
      <c r="L109" s="98"/>
      <c r="M109" s="114"/>
      <c r="N109" s="98"/>
      <c r="O109" s="56" t="s">
        <v>88</v>
      </c>
      <c r="P109" s="16">
        <v>0.97729999999999995</v>
      </c>
      <c r="Q109" s="6" t="s">
        <v>87</v>
      </c>
      <c r="R109" s="9">
        <v>0.90129999999999999</v>
      </c>
      <c r="S109" s="70">
        <f>+R109/95%</f>
        <v>0.94873684210526321</v>
      </c>
      <c r="T109" s="98"/>
      <c r="U109" s="98"/>
      <c r="V109" s="115"/>
      <c r="W109" s="115"/>
      <c r="X109" s="116"/>
      <c r="Y109" s="98"/>
      <c r="Z109" s="98"/>
      <c r="AA109" s="69" t="s">
        <v>522</v>
      </c>
      <c r="AB109" s="56" t="s">
        <v>334</v>
      </c>
      <c r="AC109" s="3"/>
      <c r="AD109" s="3"/>
      <c r="AE109" s="3"/>
      <c r="AF109" s="3"/>
      <c r="AG109" s="3"/>
      <c r="AH109" s="3"/>
      <c r="AI109" s="3"/>
      <c r="AJ109" s="3"/>
      <c r="AK109" s="3"/>
      <c r="AL109" s="3"/>
      <c r="AM109" s="3"/>
      <c r="AN109" s="3"/>
      <c r="AO109" s="3"/>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c r="IQ109" s="28"/>
      <c r="IR109" s="28"/>
    </row>
    <row r="110" spans="1:252" ht="60" x14ac:dyDescent="0.25">
      <c r="A110" s="160"/>
      <c r="B110" s="112"/>
      <c r="C110" s="104"/>
      <c r="D110" s="104"/>
      <c r="E110" s="162"/>
      <c r="F110" s="162"/>
      <c r="G110" s="104"/>
      <c r="H110" s="104"/>
      <c r="I110" s="104"/>
      <c r="J110" s="164"/>
      <c r="K110" s="164"/>
      <c r="L110" s="98"/>
      <c r="M110" s="114"/>
      <c r="N110" s="98"/>
      <c r="O110" s="56" t="s">
        <v>89</v>
      </c>
      <c r="P110" s="16">
        <v>0.90969999999999995</v>
      </c>
      <c r="Q110" s="6" t="s">
        <v>87</v>
      </c>
      <c r="R110" s="58">
        <v>0.9778</v>
      </c>
      <c r="S110" s="70">
        <v>1</v>
      </c>
      <c r="T110" s="98"/>
      <c r="U110" s="98"/>
      <c r="V110" s="115"/>
      <c r="W110" s="115"/>
      <c r="X110" s="116"/>
      <c r="Y110" s="98"/>
      <c r="Z110" s="98"/>
      <c r="AA110" s="69" t="s">
        <v>523</v>
      </c>
      <c r="AB110" s="56" t="s">
        <v>334</v>
      </c>
      <c r="AC110" s="3"/>
      <c r="AD110" s="3"/>
      <c r="AE110" s="3"/>
      <c r="AF110" s="3"/>
      <c r="AG110" s="3"/>
      <c r="AH110" s="3"/>
      <c r="AI110" s="3"/>
      <c r="AJ110" s="3"/>
      <c r="AK110" s="3"/>
      <c r="AL110" s="3"/>
      <c r="AM110" s="3"/>
      <c r="AN110" s="3"/>
      <c r="AO110" s="3"/>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row>
    <row r="111" spans="1:252" ht="212.25" x14ac:dyDescent="0.25">
      <c r="A111" s="160"/>
      <c r="B111" s="112"/>
      <c r="C111" s="104"/>
      <c r="D111" s="104"/>
      <c r="E111" s="162"/>
      <c r="F111" s="162"/>
      <c r="G111" s="104"/>
      <c r="H111" s="104"/>
      <c r="I111" s="104"/>
      <c r="J111" s="164"/>
      <c r="K111" s="164"/>
      <c r="L111" s="98"/>
      <c r="M111" s="114"/>
      <c r="N111" s="98"/>
      <c r="O111" s="56" t="s">
        <v>90</v>
      </c>
      <c r="P111" s="84">
        <v>1</v>
      </c>
      <c r="Q111" s="84">
        <v>1</v>
      </c>
      <c r="R111" s="76">
        <v>1</v>
      </c>
      <c r="S111" s="70">
        <f>+R111/Q111</f>
        <v>1</v>
      </c>
      <c r="T111" s="98"/>
      <c r="U111" s="98"/>
      <c r="V111" s="115"/>
      <c r="W111" s="115"/>
      <c r="X111" s="116"/>
      <c r="Y111" s="98"/>
      <c r="Z111" s="98"/>
      <c r="AA111" s="69" t="s">
        <v>587</v>
      </c>
      <c r="AB111" s="56" t="s">
        <v>334</v>
      </c>
      <c r="AC111" s="3"/>
      <c r="AD111" s="3"/>
      <c r="AE111" s="3"/>
      <c r="AF111" s="3"/>
      <c r="AG111" s="3"/>
      <c r="AH111" s="3"/>
      <c r="AI111" s="3"/>
      <c r="AJ111" s="3"/>
      <c r="AK111" s="3"/>
      <c r="AL111" s="3"/>
      <c r="AM111" s="3"/>
      <c r="AN111" s="3"/>
      <c r="AO111" s="3"/>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c r="IQ111" s="28"/>
      <c r="IR111" s="28"/>
    </row>
    <row r="112" spans="1:252" ht="99.75" customHeight="1" x14ac:dyDescent="0.25">
      <c r="A112" s="160"/>
      <c r="B112" s="112"/>
      <c r="C112" s="104"/>
      <c r="D112" s="104"/>
      <c r="E112" s="162"/>
      <c r="F112" s="162"/>
      <c r="G112" s="104"/>
      <c r="H112" s="104"/>
      <c r="I112" s="104"/>
      <c r="J112" s="164"/>
      <c r="K112" s="164"/>
      <c r="L112" s="98" t="s">
        <v>648</v>
      </c>
      <c r="M112" s="114" t="s">
        <v>91</v>
      </c>
      <c r="N112" s="98" t="s">
        <v>92</v>
      </c>
      <c r="O112" s="56" t="s">
        <v>93</v>
      </c>
      <c r="P112" s="58">
        <v>1</v>
      </c>
      <c r="Q112" s="58">
        <v>1</v>
      </c>
      <c r="R112" s="76">
        <v>1</v>
      </c>
      <c r="S112" s="70">
        <f t="shared" si="0"/>
        <v>1</v>
      </c>
      <c r="T112" s="98" t="s">
        <v>56</v>
      </c>
      <c r="U112" s="98" t="s">
        <v>420</v>
      </c>
      <c r="V112" s="115" t="s">
        <v>56</v>
      </c>
      <c r="W112" s="115" t="s">
        <v>56</v>
      </c>
      <c r="X112" s="105" t="s">
        <v>56</v>
      </c>
      <c r="Y112" s="98" t="str">
        <f>+Y128</f>
        <v>Población Estimada: 
700 Personas
Personal de planta,  contratistas, Pasantes</v>
      </c>
      <c r="Z112" s="98" t="s">
        <v>524</v>
      </c>
      <c r="AA112" s="69" t="s">
        <v>525</v>
      </c>
      <c r="AB112" s="56" t="s">
        <v>334</v>
      </c>
      <c r="AC112" s="3"/>
      <c r="AD112" s="3">
        <f>486+355</f>
        <v>841</v>
      </c>
      <c r="AE112" s="3"/>
      <c r="AF112" s="3"/>
      <c r="AG112" s="3"/>
      <c r="AH112" s="3"/>
      <c r="AI112" s="3"/>
      <c r="AJ112" s="3"/>
      <c r="AK112" s="3"/>
      <c r="AL112" s="3"/>
      <c r="AM112" s="3"/>
      <c r="AN112" s="3"/>
      <c r="AO112" s="3"/>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28"/>
      <c r="HE112" s="28"/>
      <c r="HF112" s="28"/>
      <c r="HG112" s="28"/>
      <c r="HH112" s="28"/>
      <c r="HI112" s="28"/>
      <c r="HJ112" s="28"/>
      <c r="HK112" s="28"/>
      <c r="HL112" s="28"/>
      <c r="HM112" s="28"/>
      <c r="HN112" s="28"/>
      <c r="HO112" s="28"/>
      <c r="HP112" s="28"/>
      <c r="HQ112" s="28"/>
      <c r="HR112" s="28"/>
      <c r="HS112" s="28"/>
      <c r="HT112" s="28"/>
      <c r="HU112" s="28"/>
      <c r="HV112" s="28"/>
      <c r="HW112" s="28"/>
      <c r="HX112" s="28"/>
      <c r="HY112" s="28"/>
      <c r="HZ112" s="28"/>
      <c r="IA112" s="28"/>
      <c r="IB112" s="28"/>
      <c r="IC112" s="28"/>
      <c r="ID112" s="28"/>
      <c r="IE112" s="28"/>
      <c r="IF112" s="28"/>
      <c r="IG112" s="28"/>
      <c r="IH112" s="28"/>
      <c r="II112" s="28"/>
      <c r="IJ112" s="28"/>
      <c r="IK112" s="28"/>
      <c r="IL112" s="28"/>
      <c r="IM112" s="28"/>
      <c r="IN112" s="28"/>
      <c r="IO112" s="28"/>
      <c r="IP112" s="28"/>
      <c r="IQ112" s="28"/>
      <c r="IR112" s="28"/>
    </row>
    <row r="113" spans="1:252" ht="99.75" customHeight="1" x14ac:dyDescent="0.25">
      <c r="A113" s="160"/>
      <c r="B113" s="112"/>
      <c r="C113" s="104"/>
      <c r="D113" s="104"/>
      <c r="E113" s="162"/>
      <c r="F113" s="162"/>
      <c r="G113" s="104"/>
      <c r="H113" s="104"/>
      <c r="I113" s="104"/>
      <c r="J113" s="164"/>
      <c r="K113" s="164"/>
      <c r="L113" s="98"/>
      <c r="M113" s="114"/>
      <c r="N113" s="98"/>
      <c r="O113" s="56" t="s">
        <v>94</v>
      </c>
      <c r="P113" s="5">
        <v>3</v>
      </c>
      <c r="Q113" s="4" t="s">
        <v>209</v>
      </c>
      <c r="R113" s="5">
        <v>1</v>
      </c>
      <c r="S113" s="70">
        <f t="shared" si="0"/>
        <v>1</v>
      </c>
      <c r="T113" s="98"/>
      <c r="U113" s="98"/>
      <c r="V113" s="115"/>
      <c r="W113" s="115"/>
      <c r="X113" s="106"/>
      <c r="Y113" s="98"/>
      <c r="Z113" s="98"/>
      <c r="AA113" s="69" t="s">
        <v>526</v>
      </c>
      <c r="AB113" s="56" t="s">
        <v>334</v>
      </c>
      <c r="AC113" s="3"/>
      <c r="AD113" s="3"/>
      <c r="AE113" s="3"/>
      <c r="AF113" s="3"/>
      <c r="AG113" s="3"/>
      <c r="AH113" s="3"/>
      <c r="AI113" s="3"/>
      <c r="AJ113" s="3"/>
      <c r="AK113" s="3"/>
      <c r="AL113" s="3"/>
      <c r="AM113" s="3"/>
      <c r="AN113" s="3"/>
      <c r="AO113" s="3"/>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28"/>
      <c r="HE113" s="28"/>
      <c r="HF113" s="28"/>
      <c r="HG113" s="28"/>
      <c r="HH113" s="28"/>
      <c r="HI113" s="28"/>
      <c r="HJ113" s="28"/>
      <c r="HK113" s="28"/>
      <c r="HL113" s="28"/>
      <c r="HM113" s="28"/>
      <c r="HN113" s="28"/>
      <c r="HO113" s="28"/>
      <c r="HP113" s="28"/>
      <c r="HQ113" s="28"/>
      <c r="HR113" s="28"/>
      <c r="HS113" s="28"/>
      <c r="HT113" s="28"/>
      <c r="HU113" s="28"/>
      <c r="HV113" s="28"/>
      <c r="HW113" s="28"/>
      <c r="HX113" s="28"/>
      <c r="HY113" s="28"/>
      <c r="HZ113" s="28"/>
      <c r="IA113" s="28"/>
      <c r="IB113" s="28"/>
      <c r="IC113" s="28"/>
      <c r="ID113" s="28"/>
      <c r="IE113" s="28"/>
      <c r="IF113" s="28"/>
      <c r="IG113" s="28"/>
      <c r="IH113" s="28"/>
      <c r="II113" s="28"/>
      <c r="IJ113" s="28"/>
      <c r="IK113" s="28"/>
      <c r="IL113" s="28"/>
      <c r="IM113" s="28"/>
      <c r="IN113" s="28"/>
      <c r="IO113" s="28"/>
      <c r="IP113" s="28"/>
      <c r="IQ113" s="28"/>
      <c r="IR113" s="28"/>
    </row>
    <row r="114" spans="1:252" ht="241.5" customHeight="1" x14ac:dyDescent="0.25">
      <c r="A114" s="160"/>
      <c r="B114" s="112"/>
      <c r="C114" s="104"/>
      <c r="D114" s="104"/>
      <c r="E114" s="162"/>
      <c r="F114" s="162"/>
      <c r="G114" s="104"/>
      <c r="H114" s="104"/>
      <c r="I114" s="104"/>
      <c r="J114" s="164"/>
      <c r="K114" s="164"/>
      <c r="L114" s="56" t="s">
        <v>649</v>
      </c>
      <c r="M114" s="55" t="s">
        <v>95</v>
      </c>
      <c r="N114" s="56" t="s">
        <v>96</v>
      </c>
      <c r="O114" s="56" t="s">
        <v>97</v>
      </c>
      <c r="P114" s="85">
        <v>9</v>
      </c>
      <c r="Q114" s="13">
        <f>15-P114</f>
        <v>6</v>
      </c>
      <c r="R114" s="5">
        <v>5</v>
      </c>
      <c r="S114" s="70">
        <f t="shared" si="0"/>
        <v>0.83333333333333337</v>
      </c>
      <c r="T114" s="56">
        <v>10945010501</v>
      </c>
      <c r="U114" s="56" t="s">
        <v>420</v>
      </c>
      <c r="V114" s="57">
        <v>7142850</v>
      </c>
      <c r="W114" s="31">
        <v>1493333</v>
      </c>
      <c r="X114" s="74">
        <f>W114/V114</f>
        <v>0.20906682906682908</v>
      </c>
      <c r="Y114" s="56" t="s">
        <v>527</v>
      </c>
      <c r="Z114" s="56" t="s">
        <v>528</v>
      </c>
      <c r="AA114" s="69" t="s">
        <v>529</v>
      </c>
      <c r="AB114" s="56" t="s">
        <v>336</v>
      </c>
      <c r="AC114" s="3">
        <f>9+5</f>
        <v>14</v>
      </c>
      <c r="AD114" s="49">
        <f>132+191</f>
        <v>323</v>
      </c>
      <c r="AE114" s="3"/>
      <c r="AF114" s="3"/>
      <c r="AG114" s="3"/>
      <c r="AH114" s="3"/>
      <c r="AI114" s="3"/>
      <c r="AJ114" s="3"/>
      <c r="AK114" s="3"/>
      <c r="AL114" s="3"/>
      <c r="AM114" s="3"/>
      <c r="AN114" s="3"/>
      <c r="AO114" s="3"/>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c r="FJ114" s="28"/>
      <c r="FK114" s="28"/>
      <c r="FL114" s="28"/>
      <c r="FM114" s="28"/>
      <c r="FN114" s="28"/>
      <c r="FO114" s="28"/>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28"/>
      <c r="HE114" s="28"/>
      <c r="HF114" s="28"/>
      <c r="HG114" s="28"/>
      <c r="HH114" s="28"/>
      <c r="HI114" s="28"/>
      <c r="HJ114" s="28"/>
      <c r="HK114" s="28"/>
      <c r="HL114" s="28"/>
      <c r="HM114" s="28"/>
      <c r="HN114" s="28"/>
      <c r="HO114" s="28"/>
      <c r="HP114" s="28"/>
      <c r="HQ114" s="28"/>
      <c r="HR114" s="28"/>
      <c r="HS114" s="28"/>
      <c r="HT114" s="28"/>
      <c r="HU114" s="28"/>
      <c r="HV114" s="28"/>
      <c r="HW114" s="28"/>
      <c r="HX114" s="28"/>
      <c r="HY114" s="28"/>
      <c r="HZ114" s="28"/>
      <c r="IA114" s="28"/>
      <c r="IB114" s="28"/>
      <c r="IC114" s="28"/>
      <c r="ID114" s="28"/>
      <c r="IE114" s="28"/>
      <c r="IF114" s="28"/>
      <c r="IG114" s="28"/>
      <c r="IH114" s="28"/>
      <c r="II114" s="28"/>
      <c r="IJ114" s="28"/>
      <c r="IK114" s="28"/>
      <c r="IL114" s="28"/>
      <c r="IM114" s="28"/>
      <c r="IN114" s="28"/>
      <c r="IO114" s="28"/>
      <c r="IP114" s="28"/>
      <c r="IQ114" s="28"/>
      <c r="IR114" s="28"/>
    </row>
    <row r="115" spans="1:252" ht="86.25" customHeight="1" x14ac:dyDescent="0.25">
      <c r="A115" s="160"/>
      <c r="B115" s="112"/>
      <c r="C115" s="104"/>
      <c r="D115" s="104"/>
      <c r="E115" s="162"/>
      <c r="F115" s="162"/>
      <c r="G115" s="104"/>
      <c r="H115" s="104"/>
      <c r="I115" s="104"/>
      <c r="J115" s="164"/>
      <c r="K115" s="164"/>
      <c r="L115" s="98" t="s">
        <v>650</v>
      </c>
      <c r="M115" s="114" t="s">
        <v>98</v>
      </c>
      <c r="N115" s="98" t="s">
        <v>99</v>
      </c>
      <c r="O115" s="56" t="s">
        <v>100</v>
      </c>
      <c r="P115" s="85">
        <v>84</v>
      </c>
      <c r="Q115" s="13">
        <f>100-P115</f>
        <v>16</v>
      </c>
      <c r="R115" s="5">
        <v>50</v>
      </c>
      <c r="S115" s="70">
        <v>1</v>
      </c>
      <c r="T115" s="98">
        <v>10945010502</v>
      </c>
      <c r="U115" s="98" t="s">
        <v>420</v>
      </c>
      <c r="V115" s="115">
        <v>7142850</v>
      </c>
      <c r="W115" s="115">
        <v>1493333</v>
      </c>
      <c r="X115" s="119">
        <f>W115/V115</f>
        <v>0.20906682906682908</v>
      </c>
      <c r="Y115" s="56" t="s">
        <v>670</v>
      </c>
      <c r="Z115" s="56" t="s">
        <v>530</v>
      </c>
      <c r="AA115" s="69" t="s">
        <v>671</v>
      </c>
      <c r="AB115" s="56" t="s">
        <v>334</v>
      </c>
      <c r="AC115" s="3">
        <f>84+50</f>
        <v>134</v>
      </c>
      <c r="AD115" s="3">
        <f>316-416</f>
        <v>-100</v>
      </c>
      <c r="AE115" s="3"/>
      <c r="AF115" s="3"/>
      <c r="AG115" s="3"/>
      <c r="AH115" s="3"/>
      <c r="AI115" s="3"/>
      <c r="AJ115" s="3"/>
      <c r="AK115" s="3"/>
      <c r="AL115" s="3"/>
      <c r="AM115" s="3"/>
      <c r="AN115" s="3"/>
      <c r="AO115" s="3"/>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c r="FJ115" s="28"/>
      <c r="FK115" s="28"/>
      <c r="FL115" s="28"/>
      <c r="FM115" s="28"/>
      <c r="FN115" s="28"/>
      <c r="FO115" s="28"/>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28"/>
      <c r="HE115" s="28"/>
      <c r="HF115" s="28"/>
      <c r="HG115" s="28"/>
      <c r="HH115" s="28"/>
      <c r="HI115" s="28"/>
      <c r="HJ115" s="28"/>
      <c r="HK115" s="28"/>
      <c r="HL115" s="28"/>
      <c r="HM115" s="28"/>
      <c r="HN115" s="28"/>
      <c r="HO115" s="28"/>
      <c r="HP115" s="28"/>
      <c r="HQ115" s="28"/>
      <c r="HR115" s="28"/>
      <c r="HS115" s="28"/>
      <c r="HT115" s="28"/>
      <c r="HU115" s="28"/>
      <c r="HV115" s="28"/>
      <c r="HW115" s="28"/>
      <c r="HX115" s="28"/>
      <c r="HY115" s="28"/>
      <c r="HZ115" s="28"/>
      <c r="IA115" s="28"/>
      <c r="IB115" s="28"/>
      <c r="IC115" s="28"/>
      <c r="ID115" s="28"/>
      <c r="IE115" s="28"/>
      <c r="IF115" s="28"/>
      <c r="IG115" s="28"/>
      <c r="IH115" s="28"/>
      <c r="II115" s="28"/>
      <c r="IJ115" s="28"/>
      <c r="IK115" s="28"/>
      <c r="IL115" s="28"/>
      <c r="IM115" s="28"/>
      <c r="IN115" s="28"/>
      <c r="IO115" s="28"/>
      <c r="IP115" s="28"/>
      <c r="IQ115" s="28"/>
      <c r="IR115" s="28"/>
    </row>
    <row r="116" spans="1:252" ht="286.5" customHeight="1" x14ac:dyDescent="0.25">
      <c r="A116" s="160"/>
      <c r="B116" s="112"/>
      <c r="C116" s="104"/>
      <c r="D116" s="104"/>
      <c r="E116" s="162"/>
      <c r="F116" s="162"/>
      <c r="G116" s="104"/>
      <c r="H116" s="104"/>
      <c r="I116" s="104"/>
      <c r="J116" s="164"/>
      <c r="K116" s="164"/>
      <c r="L116" s="98"/>
      <c r="M116" s="114"/>
      <c r="N116" s="98"/>
      <c r="O116" s="56" t="s">
        <v>101</v>
      </c>
      <c r="P116" s="85">
        <v>0</v>
      </c>
      <c r="Q116" s="86">
        <v>1</v>
      </c>
      <c r="R116" s="5">
        <v>1</v>
      </c>
      <c r="S116" s="70">
        <f t="shared" ref="S116:S171" si="2">R116/Q116</f>
        <v>1</v>
      </c>
      <c r="T116" s="98"/>
      <c r="U116" s="98"/>
      <c r="V116" s="115"/>
      <c r="W116" s="115"/>
      <c r="X116" s="116"/>
      <c r="Y116" s="56" t="s">
        <v>421</v>
      </c>
      <c r="Z116" s="56" t="s">
        <v>515</v>
      </c>
      <c r="AA116" s="69" t="s">
        <v>531</v>
      </c>
      <c r="AB116" s="56" t="s">
        <v>334</v>
      </c>
      <c r="AC116" s="3"/>
      <c r="AD116" s="3"/>
      <c r="AE116" s="3"/>
      <c r="AF116" s="3"/>
      <c r="AG116" s="3"/>
      <c r="AH116" s="3"/>
      <c r="AI116" s="3"/>
      <c r="AJ116" s="3"/>
      <c r="AK116" s="3"/>
      <c r="AL116" s="3"/>
      <c r="AM116" s="3"/>
      <c r="AN116" s="3"/>
      <c r="AO116" s="3"/>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row>
    <row r="117" spans="1:252" ht="180" customHeight="1" x14ac:dyDescent="0.25">
      <c r="A117" s="160" t="s">
        <v>320</v>
      </c>
      <c r="B117" s="112" t="s">
        <v>325</v>
      </c>
      <c r="C117" s="104" t="s">
        <v>510</v>
      </c>
      <c r="D117" s="104" t="s">
        <v>337</v>
      </c>
      <c r="E117" s="113">
        <v>1</v>
      </c>
      <c r="F117" s="113">
        <v>1</v>
      </c>
      <c r="G117" s="104" t="s">
        <v>327</v>
      </c>
      <c r="H117" s="104" t="s">
        <v>338</v>
      </c>
      <c r="I117" s="104" t="s">
        <v>339</v>
      </c>
      <c r="J117" s="156">
        <v>4</v>
      </c>
      <c r="K117" s="156">
        <v>4</v>
      </c>
      <c r="L117" s="104" t="s">
        <v>651</v>
      </c>
      <c r="M117" s="114" t="s">
        <v>340</v>
      </c>
      <c r="N117" s="98" t="s">
        <v>341</v>
      </c>
      <c r="O117" s="98" t="s">
        <v>342</v>
      </c>
      <c r="P117" s="98" t="s">
        <v>17</v>
      </c>
      <c r="Q117" s="117">
        <v>1</v>
      </c>
      <c r="R117" s="161">
        <v>1</v>
      </c>
      <c r="S117" s="136">
        <f t="shared" si="2"/>
        <v>1</v>
      </c>
      <c r="T117" s="98">
        <v>10945010601</v>
      </c>
      <c r="U117" s="98" t="s">
        <v>420</v>
      </c>
      <c r="V117" s="115">
        <v>52000000</v>
      </c>
      <c r="W117" s="115">
        <v>51897500</v>
      </c>
      <c r="X117" s="136">
        <f>W117/V117</f>
        <v>0.99802884615384613</v>
      </c>
      <c r="Y117" s="157" t="s">
        <v>421</v>
      </c>
      <c r="Z117" s="157" t="s">
        <v>515</v>
      </c>
      <c r="AA117" s="35" t="s">
        <v>599</v>
      </c>
      <c r="AB117" s="98" t="s">
        <v>532</v>
      </c>
      <c r="AC117" s="3"/>
      <c r="AD117" s="3"/>
      <c r="AE117" s="3"/>
      <c r="AF117" s="3"/>
      <c r="AG117" s="3"/>
      <c r="AH117" s="3"/>
      <c r="AI117" s="3"/>
      <c r="AJ117" s="3"/>
      <c r="AK117" s="3"/>
      <c r="AL117" s="3"/>
      <c r="AM117" s="3"/>
      <c r="AN117" s="3"/>
      <c r="AO117" s="3"/>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c r="FJ117" s="28"/>
      <c r="FK117" s="28"/>
      <c r="FL117" s="28"/>
      <c r="FM117" s="28"/>
      <c r="FN117" s="28"/>
      <c r="FO117" s="28"/>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28"/>
      <c r="HE117" s="28"/>
      <c r="HF117" s="28"/>
      <c r="HG117" s="28"/>
      <c r="HH117" s="28"/>
      <c r="HI117" s="28"/>
      <c r="HJ117" s="28"/>
      <c r="HK117" s="28"/>
      <c r="HL117" s="28"/>
      <c r="HM117" s="28"/>
      <c r="HN117" s="28"/>
      <c r="HO117" s="28"/>
      <c r="HP117" s="28"/>
      <c r="HQ117" s="28"/>
      <c r="HR117" s="28"/>
      <c r="HS117" s="28"/>
      <c r="HT117" s="28"/>
      <c r="HU117" s="28"/>
      <c r="HV117" s="28"/>
      <c r="HW117" s="28"/>
      <c r="HX117" s="28"/>
      <c r="HY117" s="28"/>
      <c r="HZ117" s="28"/>
      <c r="IA117" s="28"/>
      <c r="IB117" s="28"/>
      <c r="IC117" s="28"/>
      <c r="ID117" s="28"/>
      <c r="IE117" s="28"/>
      <c r="IF117" s="28"/>
      <c r="IG117" s="28"/>
      <c r="IH117" s="28"/>
      <c r="II117" s="28"/>
      <c r="IJ117" s="28"/>
      <c r="IK117" s="28"/>
      <c r="IL117" s="28"/>
      <c r="IM117" s="28"/>
      <c r="IN117" s="28"/>
      <c r="IO117" s="28"/>
      <c r="IP117" s="28"/>
      <c r="IQ117" s="28"/>
      <c r="IR117" s="28"/>
    </row>
    <row r="118" spans="1:252" ht="167.25" x14ac:dyDescent="0.25">
      <c r="A118" s="160"/>
      <c r="B118" s="112"/>
      <c r="C118" s="104"/>
      <c r="D118" s="104"/>
      <c r="E118" s="113"/>
      <c r="F118" s="113"/>
      <c r="G118" s="104"/>
      <c r="H118" s="104"/>
      <c r="I118" s="104"/>
      <c r="J118" s="156"/>
      <c r="K118" s="156"/>
      <c r="L118" s="104"/>
      <c r="M118" s="114"/>
      <c r="N118" s="98"/>
      <c r="O118" s="98"/>
      <c r="P118" s="98"/>
      <c r="Q118" s="117"/>
      <c r="R118" s="161"/>
      <c r="S118" s="116"/>
      <c r="T118" s="98"/>
      <c r="U118" s="98"/>
      <c r="V118" s="115"/>
      <c r="W118" s="115"/>
      <c r="X118" s="116"/>
      <c r="Y118" s="157"/>
      <c r="Z118" s="157"/>
      <c r="AA118" s="35" t="s">
        <v>589</v>
      </c>
      <c r="AB118" s="98"/>
      <c r="AC118" s="3"/>
      <c r="AD118" s="3"/>
      <c r="AE118" s="3"/>
      <c r="AF118" s="3"/>
      <c r="AG118" s="3"/>
      <c r="AH118" s="3"/>
      <c r="AI118" s="3"/>
      <c r="AJ118" s="3"/>
      <c r="AK118" s="3"/>
      <c r="AL118" s="3"/>
      <c r="AM118" s="3"/>
      <c r="AN118" s="3"/>
      <c r="AO118" s="3"/>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28"/>
      <c r="HE118" s="28"/>
      <c r="HF118" s="28"/>
      <c r="HG118" s="28"/>
      <c r="HH118" s="28"/>
      <c r="HI118" s="28"/>
      <c r="HJ118" s="28"/>
      <c r="HK118" s="28"/>
      <c r="HL118" s="28"/>
      <c r="HM118" s="28"/>
      <c r="HN118" s="28"/>
      <c r="HO118" s="28"/>
      <c r="HP118" s="28"/>
      <c r="HQ118" s="28"/>
      <c r="HR118" s="28"/>
      <c r="HS118" s="28"/>
      <c r="HT118" s="28"/>
      <c r="HU118" s="28"/>
      <c r="HV118" s="28"/>
      <c r="HW118" s="28"/>
      <c r="HX118" s="28"/>
      <c r="HY118" s="28"/>
      <c r="HZ118" s="28"/>
      <c r="IA118" s="28"/>
      <c r="IB118" s="28"/>
      <c r="IC118" s="28"/>
      <c r="ID118" s="28"/>
      <c r="IE118" s="28"/>
      <c r="IF118" s="28"/>
      <c r="IG118" s="28"/>
      <c r="IH118" s="28"/>
      <c r="II118" s="28"/>
      <c r="IJ118" s="28"/>
      <c r="IK118" s="28"/>
      <c r="IL118" s="28"/>
      <c r="IM118" s="28"/>
      <c r="IN118" s="28"/>
      <c r="IO118" s="28"/>
      <c r="IP118" s="28"/>
      <c r="IQ118" s="28"/>
      <c r="IR118" s="28"/>
    </row>
    <row r="119" spans="1:252" ht="228" x14ac:dyDescent="0.25">
      <c r="A119" s="160"/>
      <c r="B119" s="112"/>
      <c r="C119" s="104"/>
      <c r="D119" s="104"/>
      <c r="E119" s="113"/>
      <c r="F119" s="113"/>
      <c r="G119" s="104"/>
      <c r="H119" s="104"/>
      <c r="I119" s="104"/>
      <c r="J119" s="156"/>
      <c r="K119" s="156"/>
      <c r="L119" s="104"/>
      <c r="M119" s="114"/>
      <c r="N119" s="98"/>
      <c r="O119" s="56" t="s">
        <v>343</v>
      </c>
      <c r="P119" s="56" t="s">
        <v>17</v>
      </c>
      <c r="Q119" s="56">
        <v>1</v>
      </c>
      <c r="R119" s="86">
        <v>1</v>
      </c>
      <c r="S119" s="70">
        <f t="shared" si="2"/>
        <v>1</v>
      </c>
      <c r="T119" s="98"/>
      <c r="U119" s="98"/>
      <c r="V119" s="115"/>
      <c r="W119" s="115"/>
      <c r="X119" s="116"/>
      <c r="Y119" s="157"/>
      <c r="Z119" s="157"/>
      <c r="AA119" s="35" t="s">
        <v>533</v>
      </c>
      <c r="AB119" s="98"/>
      <c r="AC119" s="3"/>
      <c r="AD119" s="3"/>
      <c r="AE119" s="3"/>
      <c r="AF119" s="3"/>
      <c r="AG119" s="3"/>
      <c r="AH119" s="3"/>
      <c r="AI119" s="3"/>
      <c r="AJ119" s="3"/>
      <c r="AK119" s="3"/>
      <c r="AL119" s="3"/>
      <c r="AM119" s="3"/>
      <c r="AN119" s="3"/>
      <c r="AO119" s="3"/>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28"/>
      <c r="HE119" s="28"/>
      <c r="HF119" s="28"/>
      <c r="HG119" s="28"/>
      <c r="HH119" s="28"/>
      <c r="HI119" s="28"/>
      <c r="HJ119" s="28"/>
      <c r="HK119" s="28"/>
      <c r="HL119" s="28"/>
      <c r="HM119" s="28"/>
      <c r="HN119" s="28"/>
      <c r="HO119" s="28"/>
      <c r="HP119" s="28"/>
      <c r="HQ119" s="28"/>
      <c r="HR119" s="28"/>
      <c r="HS119" s="28"/>
      <c r="HT119" s="28"/>
      <c r="HU119" s="28"/>
      <c r="HV119" s="28"/>
      <c r="HW119" s="28"/>
      <c r="HX119" s="28"/>
      <c r="HY119" s="28"/>
      <c r="HZ119" s="28"/>
      <c r="IA119" s="28"/>
      <c r="IB119" s="28"/>
      <c r="IC119" s="28"/>
      <c r="ID119" s="28"/>
      <c r="IE119" s="28"/>
      <c r="IF119" s="28"/>
      <c r="IG119" s="28"/>
      <c r="IH119" s="28"/>
      <c r="II119" s="28"/>
      <c r="IJ119" s="28"/>
      <c r="IK119" s="28"/>
      <c r="IL119" s="28"/>
      <c r="IM119" s="28"/>
      <c r="IN119" s="28"/>
      <c r="IO119" s="28"/>
      <c r="IP119" s="28"/>
      <c r="IQ119" s="28"/>
      <c r="IR119" s="28"/>
    </row>
    <row r="120" spans="1:252" ht="90.75" x14ac:dyDescent="0.25">
      <c r="A120" s="160"/>
      <c r="B120" s="112"/>
      <c r="C120" s="104"/>
      <c r="D120" s="104"/>
      <c r="E120" s="113"/>
      <c r="F120" s="113"/>
      <c r="G120" s="104"/>
      <c r="H120" s="104"/>
      <c r="I120" s="104"/>
      <c r="J120" s="156"/>
      <c r="K120" s="156"/>
      <c r="L120" s="104" t="s">
        <v>652</v>
      </c>
      <c r="M120" s="114" t="s">
        <v>102</v>
      </c>
      <c r="N120" s="98" t="s">
        <v>103</v>
      </c>
      <c r="O120" s="56" t="s">
        <v>104</v>
      </c>
      <c r="P120" s="58">
        <v>0</v>
      </c>
      <c r="Q120" s="58">
        <v>1</v>
      </c>
      <c r="R120" s="9">
        <v>0.25</v>
      </c>
      <c r="S120" s="74">
        <f t="shared" si="2"/>
        <v>0.25</v>
      </c>
      <c r="T120" s="98">
        <v>10945010602</v>
      </c>
      <c r="U120" s="98" t="s">
        <v>420</v>
      </c>
      <c r="V120" s="115">
        <v>280000000</v>
      </c>
      <c r="W120" s="115">
        <v>278903822</v>
      </c>
      <c r="X120" s="136">
        <f>W120/V120</f>
        <v>0.99608507857142858</v>
      </c>
      <c r="Y120" s="107" t="s">
        <v>534</v>
      </c>
      <c r="Z120" s="107" t="s">
        <v>60</v>
      </c>
      <c r="AA120" s="69" t="s">
        <v>595</v>
      </c>
      <c r="AB120" s="56" t="s">
        <v>268</v>
      </c>
      <c r="AC120" s="3"/>
      <c r="AD120" s="3"/>
      <c r="AE120" s="3"/>
      <c r="AF120" s="3"/>
      <c r="AG120" s="3"/>
      <c r="AH120" s="3"/>
      <c r="AI120" s="3"/>
      <c r="AJ120" s="3"/>
      <c r="AK120" s="3"/>
      <c r="AL120" s="3"/>
      <c r="AM120" s="3"/>
      <c r="AN120" s="3"/>
      <c r="AO120" s="3"/>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row>
    <row r="121" spans="1:252" ht="213" x14ac:dyDescent="0.25">
      <c r="A121" s="160"/>
      <c r="B121" s="112"/>
      <c r="C121" s="104"/>
      <c r="D121" s="104"/>
      <c r="E121" s="113"/>
      <c r="F121" s="113"/>
      <c r="G121" s="104"/>
      <c r="H121" s="104"/>
      <c r="I121" s="104"/>
      <c r="J121" s="156"/>
      <c r="K121" s="156"/>
      <c r="L121" s="104"/>
      <c r="M121" s="114"/>
      <c r="N121" s="98"/>
      <c r="O121" s="56" t="s">
        <v>105</v>
      </c>
      <c r="P121" s="56">
        <v>0</v>
      </c>
      <c r="Q121" s="56">
        <v>1</v>
      </c>
      <c r="R121" s="9">
        <v>0</v>
      </c>
      <c r="S121" s="74">
        <f t="shared" si="2"/>
        <v>0</v>
      </c>
      <c r="T121" s="98"/>
      <c r="U121" s="98"/>
      <c r="V121" s="115"/>
      <c r="W121" s="115"/>
      <c r="X121" s="116"/>
      <c r="Y121" s="108"/>
      <c r="Z121" s="108"/>
      <c r="AA121" s="69" t="s">
        <v>588</v>
      </c>
      <c r="AB121" s="56" t="s">
        <v>268</v>
      </c>
      <c r="AC121" s="3"/>
      <c r="AD121" s="3"/>
      <c r="AE121" s="3"/>
      <c r="AF121" s="3"/>
      <c r="AG121" s="3"/>
      <c r="AH121" s="3"/>
      <c r="AI121" s="3"/>
      <c r="AJ121" s="3"/>
      <c r="AK121" s="3"/>
      <c r="AL121" s="3"/>
      <c r="AM121" s="3"/>
      <c r="AN121" s="3"/>
      <c r="AO121" s="3"/>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28"/>
      <c r="HE121" s="28"/>
      <c r="HF121" s="28"/>
      <c r="HG121" s="28"/>
      <c r="HH121" s="28"/>
      <c r="HI121" s="28"/>
      <c r="HJ121" s="28"/>
      <c r="HK121" s="28"/>
      <c r="HL121" s="28"/>
      <c r="HM121" s="28"/>
      <c r="HN121" s="28"/>
      <c r="HO121" s="28"/>
      <c r="HP121" s="28"/>
      <c r="HQ121" s="28"/>
      <c r="HR121" s="28"/>
      <c r="HS121" s="28"/>
      <c r="HT121" s="28"/>
      <c r="HU121" s="28"/>
      <c r="HV121" s="28"/>
      <c r="HW121" s="28"/>
      <c r="HX121" s="28"/>
      <c r="HY121" s="28"/>
      <c r="HZ121" s="28"/>
      <c r="IA121" s="28"/>
      <c r="IB121" s="28"/>
      <c r="IC121" s="28"/>
      <c r="ID121" s="28"/>
      <c r="IE121" s="28"/>
      <c r="IF121" s="28"/>
      <c r="IG121" s="28"/>
      <c r="IH121" s="28"/>
      <c r="II121" s="28"/>
      <c r="IJ121" s="28"/>
      <c r="IK121" s="28"/>
      <c r="IL121" s="28"/>
      <c r="IM121" s="28"/>
      <c r="IN121" s="28"/>
      <c r="IO121" s="28"/>
      <c r="IP121" s="28"/>
      <c r="IQ121" s="28"/>
      <c r="IR121" s="28"/>
    </row>
    <row r="122" spans="1:252" ht="244.5" x14ac:dyDescent="0.25">
      <c r="A122" s="111" t="s">
        <v>344</v>
      </c>
      <c r="B122" s="112" t="s">
        <v>345</v>
      </c>
      <c r="C122" s="104">
        <v>17</v>
      </c>
      <c r="D122" s="104" t="s">
        <v>346</v>
      </c>
      <c r="E122" s="113">
        <v>0.97</v>
      </c>
      <c r="F122" s="113">
        <v>1</v>
      </c>
      <c r="G122" s="104" t="s">
        <v>347</v>
      </c>
      <c r="H122" s="104" t="s">
        <v>348</v>
      </c>
      <c r="I122" s="104" t="s">
        <v>349</v>
      </c>
      <c r="J122" s="104" t="s">
        <v>17</v>
      </c>
      <c r="K122" s="113">
        <v>1</v>
      </c>
      <c r="L122" s="54" t="s">
        <v>653</v>
      </c>
      <c r="M122" s="55" t="s">
        <v>148</v>
      </c>
      <c r="N122" s="56" t="s">
        <v>149</v>
      </c>
      <c r="O122" s="56" t="s">
        <v>150</v>
      </c>
      <c r="P122" s="58" t="s">
        <v>17</v>
      </c>
      <c r="Q122" s="5">
        <v>1</v>
      </c>
      <c r="R122" s="5">
        <v>0</v>
      </c>
      <c r="S122" s="74">
        <f t="shared" si="2"/>
        <v>0</v>
      </c>
      <c r="T122" s="56">
        <v>10946010101</v>
      </c>
      <c r="U122" s="56" t="s">
        <v>420</v>
      </c>
      <c r="V122" s="57">
        <v>250000000</v>
      </c>
      <c r="W122" s="31">
        <v>0</v>
      </c>
      <c r="X122" s="74">
        <f>W122/V122</f>
        <v>0</v>
      </c>
      <c r="Y122" s="56" t="s">
        <v>535</v>
      </c>
      <c r="Z122" s="77" t="str">
        <f>+Z125</f>
        <v>Municipio de Armenia</v>
      </c>
      <c r="AA122" s="69" t="s">
        <v>536</v>
      </c>
      <c r="AB122" s="56" t="s">
        <v>151</v>
      </c>
      <c r="AC122" s="3"/>
      <c r="AD122" s="3"/>
      <c r="AE122" s="3"/>
      <c r="AF122" s="3"/>
      <c r="AG122" s="3"/>
      <c r="AH122" s="3"/>
      <c r="AI122" s="3"/>
      <c r="AJ122" s="3"/>
      <c r="AK122" s="3"/>
      <c r="AL122" s="3"/>
      <c r="AM122" s="3"/>
      <c r="AN122" s="3"/>
      <c r="AO122" s="3"/>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28"/>
      <c r="HE122" s="28"/>
      <c r="HF122" s="28"/>
      <c r="HG122" s="28"/>
      <c r="HH122" s="28"/>
      <c r="HI122" s="28"/>
      <c r="HJ122" s="28"/>
      <c r="HK122" s="28"/>
      <c r="HL122" s="28"/>
      <c r="HM122" s="28"/>
      <c r="HN122" s="28"/>
      <c r="HO122" s="28"/>
      <c r="HP122" s="28"/>
      <c r="HQ122" s="28"/>
      <c r="HR122" s="28"/>
      <c r="HS122" s="28"/>
      <c r="HT122" s="28"/>
      <c r="HU122" s="28"/>
      <c r="HV122" s="28"/>
      <c r="HW122" s="28"/>
      <c r="HX122" s="28"/>
      <c r="HY122" s="28"/>
      <c r="HZ122" s="28"/>
      <c r="IA122" s="28"/>
      <c r="IB122" s="28"/>
      <c r="IC122" s="28"/>
      <c r="ID122" s="28"/>
      <c r="IE122" s="28"/>
      <c r="IF122" s="28"/>
      <c r="IG122" s="28"/>
      <c r="IH122" s="28"/>
      <c r="II122" s="28"/>
      <c r="IJ122" s="28"/>
      <c r="IK122" s="28"/>
      <c r="IL122" s="28"/>
      <c r="IM122" s="28"/>
      <c r="IN122" s="28"/>
      <c r="IO122" s="28"/>
      <c r="IP122" s="28"/>
      <c r="IQ122" s="28"/>
      <c r="IR122" s="28"/>
    </row>
    <row r="123" spans="1:252" ht="162" customHeight="1" x14ac:dyDescent="0.25">
      <c r="A123" s="111"/>
      <c r="B123" s="112"/>
      <c r="C123" s="104"/>
      <c r="D123" s="104"/>
      <c r="E123" s="113"/>
      <c r="F123" s="113"/>
      <c r="G123" s="104"/>
      <c r="H123" s="104"/>
      <c r="I123" s="104"/>
      <c r="J123" s="104"/>
      <c r="K123" s="113"/>
      <c r="L123" s="54" t="s">
        <v>654</v>
      </c>
      <c r="M123" s="55" t="s">
        <v>350</v>
      </c>
      <c r="N123" s="56" t="s">
        <v>351</v>
      </c>
      <c r="O123" s="56" t="s">
        <v>352</v>
      </c>
      <c r="P123" s="58" t="s">
        <v>17</v>
      </c>
      <c r="Q123" s="5">
        <v>1</v>
      </c>
      <c r="R123" s="5">
        <v>1</v>
      </c>
      <c r="S123" s="70">
        <f t="shared" si="2"/>
        <v>1</v>
      </c>
      <c r="T123" s="56" t="s">
        <v>56</v>
      </c>
      <c r="U123" s="56" t="s">
        <v>420</v>
      </c>
      <c r="V123" s="57" t="s">
        <v>56</v>
      </c>
      <c r="W123" s="31" t="s">
        <v>56</v>
      </c>
      <c r="X123" s="83" t="s">
        <v>56</v>
      </c>
      <c r="Y123" s="56" t="str">
        <f>+Y77</f>
        <v>Población estimada
300.000 Aprox.
Datos exactos de 
Suscriptores del servicio de 
a 31 de Diciembre de 2020: Acueducto: 110.160</v>
      </c>
      <c r="Z123" s="77" t="str">
        <f>+Z147</f>
        <v xml:space="preserve"> Área de Prestación del servicio de Acueducto - Municipio de Armenia</v>
      </c>
      <c r="AA123" s="69" t="s">
        <v>537</v>
      </c>
      <c r="AB123" s="56" t="s">
        <v>331</v>
      </c>
      <c r="AC123" s="3"/>
      <c r="AD123" s="3"/>
      <c r="AE123" s="3"/>
      <c r="AF123" s="3"/>
      <c r="AG123" s="3"/>
      <c r="AH123" s="3"/>
      <c r="AI123" s="3"/>
      <c r="AJ123" s="3"/>
      <c r="AK123" s="3"/>
      <c r="AL123" s="3"/>
      <c r="AM123" s="3"/>
      <c r="AN123" s="3"/>
      <c r="AO123" s="3"/>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c r="FJ123" s="28"/>
      <c r="FK123" s="28"/>
      <c r="FL123" s="28"/>
      <c r="FM123" s="28"/>
      <c r="FN123" s="28"/>
      <c r="FO123" s="28"/>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28"/>
      <c r="HE123" s="28"/>
      <c r="HF123" s="28"/>
      <c r="HG123" s="28"/>
      <c r="HH123" s="28"/>
      <c r="HI123" s="28"/>
      <c r="HJ123" s="28"/>
      <c r="HK123" s="28"/>
      <c r="HL123" s="28"/>
      <c r="HM123" s="28"/>
      <c r="HN123" s="28"/>
      <c r="HO123" s="28"/>
      <c r="HP123" s="28"/>
      <c r="HQ123" s="28"/>
      <c r="HR123" s="28"/>
      <c r="HS123" s="28"/>
      <c r="HT123" s="28"/>
      <c r="HU123" s="28"/>
      <c r="HV123" s="28"/>
      <c r="HW123" s="28"/>
      <c r="HX123" s="28"/>
      <c r="HY123" s="28"/>
      <c r="HZ123" s="28"/>
      <c r="IA123" s="28"/>
      <c r="IB123" s="28"/>
      <c r="IC123" s="28"/>
      <c r="ID123" s="28"/>
      <c r="IE123" s="28"/>
      <c r="IF123" s="28"/>
      <c r="IG123" s="28"/>
      <c r="IH123" s="28"/>
      <c r="II123" s="28"/>
      <c r="IJ123" s="28"/>
      <c r="IK123" s="28"/>
      <c r="IL123" s="28"/>
      <c r="IM123" s="28"/>
      <c r="IN123" s="28"/>
      <c r="IO123" s="28"/>
      <c r="IP123" s="28"/>
      <c r="IQ123" s="28"/>
      <c r="IR123" s="28"/>
    </row>
    <row r="124" spans="1:252" ht="60" x14ac:dyDescent="0.25">
      <c r="A124" s="111"/>
      <c r="B124" s="112"/>
      <c r="C124" s="104"/>
      <c r="D124" s="104"/>
      <c r="E124" s="113"/>
      <c r="F124" s="113"/>
      <c r="G124" s="104"/>
      <c r="H124" s="104"/>
      <c r="I124" s="104"/>
      <c r="J124" s="104"/>
      <c r="K124" s="113"/>
      <c r="L124" s="104" t="s">
        <v>655</v>
      </c>
      <c r="M124" s="114" t="s">
        <v>181</v>
      </c>
      <c r="N124" s="98" t="s">
        <v>182</v>
      </c>
      <c r="O124" s="56" t="s">
        <v>183</v>
      </c>
      <c r="P124" s="58">
        <v>0.99</v>
      </c>
      <c r="Q124" s="58">
        <v>0.99</v>
      </c>
      <c r="R124" s="84">
        <v>0.99</v>
      </c>
      <c r="S124" s="70">
        <f t="shared" si="2"/>
        <v>1</v>
      </c>
      <c r="T124" s="56" t="s">
        <v>56</v>
      </c>
      <c r="U124" s="56" t="s">
        <v>420</v>
      </c>
      <c r="V124" s="36" t="s">
        <v>56</v>
      </c>
      <c r="W124" s="36" t="s">
        <v>56</v>
      </c>
      <c r="X124" s="37" t="s">
        <v>56</v>
      </c>
      <c r="Y124" s="86" t="s">
        <v>184</v>
      </c>
      <c r="Z124" s="86" t="str">
        <f>+Z125</f>
        <v>Municipio de Armenia</v>
      </c>
      <c r="AA124" s="35" t="s">
        <v>538</v>
      </c>
      <c r="AB124" s="157" t="s">
        <v>151</v>
      </c>
      <c r="AC124" s="3"/>
      <c r="AD124" s="3"/>
      <c r="AE124" s="3"/>
      <c r="AF124" s="3"/>
      <c r="AG124" s="3"/>
      <c r="AH124" s="3"/>
      <c r="AI124" s="3"/>
      <c r="AJ124" s="3"/>
      <c r="AK124" s="3"/>
      <c r="AL124" s="3"/>
      <c r="AM124" s="3"/>
      <c r="AN124" s="3"/>
      <c r="AO124" s="3"/>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row>
    <row r="125" spans="1:252" ht="108.75" x14ac:dyDescent="0.25">
      <c r="A125" s="111"/>
      <c r="B125" s="112"/>
      <c r="C125" s="104"/>
      <c r="D125" s="104"/>
      <c r="E125" s="113"/>
      <c r="F125" s="113"/>
      <c r="G125" s="104"/>
      <c r="H125" s="104"/>
      <c r="I125" s="104"/>
      <c r="J125" s="104"/>
      <c r="K125" s="113"/>
      <c r="L125" s="104"/>
      <c r="M125" s="114"/>
      <c r="N125" s="98"/>
      <c r="O125" s="98" t="s">
        <v>185</v>
      </c>
      <c r="P125" s="117">
        <v>0.42</v>
      </c>
      <c r="Q125" s="117">
        <f>90%-P125</f>
        <v>0.48000000000000004</v>
      </c>
      <c r="R125" s="117">
        <f>70%-P125</f>
        <v>0.27999999999999997</v>
      </c>
      <c r="S125" s="120">
        <f>+R125/Q125</f>
        <v>0.58333333333333326</v>
      </c>
      <c r="T125" s="98" t="s">
        <v>56</v>
      </c>
      <c r="U125" s="98" t="s">
        <v>420</v>
      </c>
      <c r="V125" s="115" t="s">
        <v>56</v>
      </c>
      <c r="W125" s="115" t="s">
        <v>56</v>
      </c>
      <c r="X125" s="105" t="s">
        <v>56</v>
      </c>
      <c r="Y125" s="158" t="s">
        <v>184</v>
      </c>
      <c r="Z125" s="98" t="str">
        <f>+Z127</f>
        <v>Municipio de Armenia</v>
      </c>
      <c r="AA125" s="35" t="s">
        <v>539</v>
      </c>
      <c r="AB125" s="157"/>
      <c r="AC125" s="3"/>
      <c r="AD125" s="3"/>
      <c r="AE125" s="3"/>
      <c r="AF125" s="3"/>
      <c r="AG125" s="3"/>
      <c r="AH125" s="3"/>
      <c r="AI125" s="3"/>
      <c r="AJ125" s="3"/>
      <c r="AK125" s="3"/>
      <c r="AL125" s="3"/>
      <c r="AM125" s="3"/>
      <c r="AN125" s="3"/>
      <c r="AO125" s="3"/>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c r="FJ125" s="28"/>
      <c r="FK125" s="28"/>
      <c r="FL125" s="28"/>
      <c r="FM125" s="28"/>
      <c r="FN125" s="28"/>
      <c r="FO125" s="28"/>
      <c r="FP125" s="28"/>
      <c r="FQ125" s="28"/>
      <c r="FR125" s="28"/>
      <c r="FS125" s="28"/>
      <c r="FT125" s="28"/>
      <c r="FU125" s="28"/>
      <c r="FV125" s="28"/>
      <c r="FW125" s="28"/>
      <c r="FX125" s="28"/>
      <c r="FY125" s="28"/>
      <c r="FZ125" s="28"/>
      <c r="GA125" s="28"/>
      <c r="GB125" s="28"/>
      <c r="GC125" s="28"/>
      <c r="GD125" s="28"/>
      <c r="GE125" s="28"/>
      <c r="GF125" s="28"/>
      <c r="GG125" s="28"/>
      <c r="GH125" s="28"/>
      <c r="GI125" s="28"/>
      <c r="GJ125" s="28"/>
      <c r="GK125" s="28"/>
      <c r="GL125" s="28"/>
      <c r="GM125" s="28"/>
      <c r="GN125" s="28"/>
      <c r="GO125" s="28"/>
      <c r="GP125" s="28"/>
      <c r="GQ125" s="28"/>
      <c r="GR125" s="28"/>
      <c r="GS125" s="28"/>
      <c r="GT125" s="28"/>
      <c r="GU125" s="28"/>
      <c r="GV125" s="28"/>
      <c r="GW125" s="28"/>
      <c r="GX125" s="28"/>
      <c r="GY125" s="28"/>
      <c r="GZ125" s="28"/>
      <c r="HA125" s="28"/>
      <c r="HB125" s="28"/>
      <c r="HC125" s="28"/>
      <c r="HD125" s="28"/>
      <c r="HE125" s="28"/>
      <c r="HF125" s="28"/>
      <c r="HG125" s="28"/>
      <c r="HH125" s="28"/>
      <c r="HI125" s="28"/>
      <c r="HJ125" s="28"/>
      <c r="HK125" s="28"/>
      <c r="HL125" s="28"/>
      <c r="HM125" s="28"/>
      <c r="HN125" s="28"/>
      <c r="HO125" s="28"/>
      <c r="HP125" s="28"/>
      <c r="HQ125" s="28"/>
      <c r="HR125" s="28"/>
      <c r="HS125" s="28"/>
      <c r="HT125" s="28"/>
      <c r="HU125" s="28"/>
      <c r="HV125" s="28"/>
      <c r="HW125" s="28"/>
      <c r="HX125" s="28"/>
      <c r="HY125" s="28"/>
      <c r="HZ125" s="28"/>
      <c r="IA125" s="28"/>
      <c r="IB125" s="28"/>
      <c r="IC125" s="28"/>
      <c r="ID125" s="28"/>
      <c r="IE125" s="28"/>
      <c r="IF125" s="28"/>
      <c r="IG125" s="28"/>
      <c r="IH125" s="28"/>
      <c r="II125" s="28"/>
      <c r="IJ125" s="28"/>
      <c r="IK125" s="28"/>
      <c r="IL125" s="28"/>
      <c r="IM125" s="28"/>
      <c r="IN125" s="28"/>
      <c r="IO125" s="28"/>
      <c r="IP125" s="28"/>
      <c r="IQ125" s="28"/>
      <c r="IR125" s="28"/>
    </row>
    <row r="126" spans="1:252" ht="60" x14ac:dyDescent="0.25">
      <c r="A126" s="111"/>
      <c r="B126" s="112"/>
      <c r="C126" s="104"/>
      <c r="D126" s="104"/>
      <c r="E126" s="113"/>
      <c r="F126" s="113"/>
      <c r="G126" s="104"/>
      <c r="H126" s="104"/>
      <c r="I126" s="104"/>
      <c r="J126" s="104"/>
      <c r="K126" s="113"/>
      <c r="L126" s="104"/>
      <c r="M126" s="114"/>
      <c r="N126" s="98"/>
      <c r="O126" s="98"/>
      <c r="P126" s="117"/>
      <c r="Q126" s="117"/>
      <c r="R126" s="117"/>
      <c r="S126" s="116"/>
      <c r="T126" s="98"/>
      <c r="U126" s="98"/>
      <c r="V126" s="115"/>
      <c r="W126" s="115"/>
      <c r="X126" s="106"/>
      <c r="Y126" s="159"/>
      <c r="Z126" s="98"/>
      <c r="AA126" s="69" t="s">
        <v>540</v>
      </c>
      <c r="AB126" s="56" t="s">
        <v>353</v>
      </c>
      <c r="AC126" s="3"/>
      <c r="AD126" s="3"/>
      <c r="AE126" s="3"/>
      <c r="AF126" s="3"/>
      <c r="AG126" s="3"/>
      <c r="AH126" s="3"/>
      <c r="AI126" s="3"/>
      <c r="AJ126" s="3"/>
      <c r="AK126" s="3"/>
      <c r="AL126" s="3"/>
      <c r="AM126" s="3"/>
      <c r="AN126" s="3"/>
      <c r="AO126" s="3"/>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c r="FJ126" s="28"/>
      <c r="FK126" s="28"/>
      <c r="FL126" s="28"/>
      <c r="FM126" s="28"/>
      <c r="FN126" s="28"/>
      <c r="FO126" s="28"/>
      <c r="FP126" s="28"/>
      <c r="FQ126" s="28"/>
      <c r="FR126" s="28"/>
      <c r="FS126" s="28"/>
      <c r="FT126" s="28"/>
      <c r="FU126" s="28"/>
      <c r="FV126" s="28"/>
      <c r="FW126" s="28"/>
      <c r="FX126" s="28"/>
      <c r="FY126" s="28"/>
      <c r="FZ126" s="28"/>
      <c r="GA126" s="28"/>
      <c r="GB126" s="28"/>
      <c r="GC126" s="28"/>
      <c r="GD126" s="28"/>
      <c r="GE126" s="28"/>
      <c r="GF126" s="28"/>
      <c r="GG126" s="28"/>
      <c r="GH126" s="28"/>
      <c r="GI126" s="28"/>
      <c r="GJ126" s="28"/>
      <c r="GK126" s="28"/>
      <c r="GL126" s="28"/>
      <c r="GM126" s="28"/>
      <c r="GN126" s="28"/>
      <c r="GO126" s="28"/>
      <c r="GP126" s="28"/>
      <c r="GQ126" s="28"/>
      <c r="GR126" s="28"/>
      <c r="GS126" s="28"/>
      <c r="GT126" s="28"/>
      <c r="GU126" s="28"/>
      <c r="GV126" s="28"/>
      <c r="GW126" s="28"/>
      <c r="GX126" s="28"/>
      <c r="GY126" s="28"/>
      <c r="GZ126" s="28"/>
      <c r="HA126" s="28"/>
      <c r="HB126" s="28"/>
      <c r="HC126" s="28"/>
      <c r="HD126" s="28"/>
      <c r="HE126" s="28"/>
      <c r="HF126" s="28"/>
      <c r="HG126" s="28"/>
      <c r="HH126" s="28"/>
      <c r="HI126" s="28"/>
      <c r="HJ126" s="28"/>
      <c r="HK126" s="28"/>
      <c r="HL126" s="28"/>
      <c r="HM126" s="28"/>
      <c r="HN126" s="28"/>
      <c r="HO126" s="28"/>
      <c r="HP126" s="28"/>
      <c r="HQ126" s="28"/>
      <c r="HR126" s="28"/>
      <c r="HS126" s="28"/>
      <c r="HT126" s="28"/>
      <c r="HU126" s="28"/>
      <c r="HV126" s="28"/>
      <c r="HW126" s="28"/>
      <c r="HX126" s="28"/>
      <c r="HY126" s="28"/>
      <c r="HZ126" s="28"/>
      <c r="IA126" s="28"/>
      <c r="IB126" s="28"/>
      <c r="IC126" s="28"/>
      <c r="ID126" s="28"/>
      <c r="IE126" s="28"/>
      <c r="IF126" s="28"/>
      <c r="IG126" s="28"/>
      <c r="IH126" s="28"/>
      <c r="II126" s="28"/>
      <c r="IJ126" s="28"/>
      <c r="IK126" s="28"/>
      <c r="IL126" s="28"/>
      <c r="IM126" s="28"/>
      <c r="IN126" s="28"/>
      <c r="IO126" s="28"/>
      <c r="IP126" s="28"/>
      <c r="IQ126" s="28"/>
      <c r="IR126" s="28"/>
    </row>
    <row r="127" spans="1:252" ht="60" x14ac:dyDescent="0.25">
      <c r="A127" s="111"/>
      <c r="B127" s="112"/>
      <c r="C127" s="104"/>
      <c r="D127" s="104"/>
      <c r="E127" s="113"/>
      <c r="F127" s="113"/>
      <c r="G127" s="104"/>
      <c r="H127" s="104"/>
      <c r="I127" s="104"/>
      <c r="J127" s="104"/>
      <c r="K127" s="113"/>
      <c r="L127" s="104"/>
      <c r="M127" s="114"/>
      <c r="N127" s="98"/>
      <c r="O127" s="56" t="s">
        <v>186</v>
      </c>
      <c r="P127" s="58">
        <v>1</v>
      </c>
      <c r="Q127" s="58">
        <v>1</v>
      </c>
      <c r="R127" s="58">
        <v>1</v>
      </c>
      <c r="S127" s="70">
        <f t="shared" si="2"/>
        <v>1</v>
      </c>
      <c r="T127" s="56" t="s">
        <v>56</v>
      </c>
      <c r="U127" s="56" t="s">
        <v>420</v>
      </c>
      <c r="V127" s="57" t="s">
        <v>56</v>
      </c>
      <c r="W127" s="57" t="s">
        <v>56</v>
      </c>
      <c r="X127" s="38" t="str">
        <f>+W127</f>
        <v xml:space="preserve">Actividades de Gestión </v>
      </c>
      <c r="Y127" s="56" t="s">
        <v>541</v>
      </c>
      <c r="Z127" s="56" t="str">
        <f>+Z128</f>
        <v>Municipio de Armenia</v>
      </c>
      <c r="AA127" s="69" t="s">
        <v>542</v>
      </c>
      <c r="AB127" s="56" t="s">
        <v>353</v>
      </c>
      <c r="AC127" s="3"/>
      <c r="AD127" s="3"/>
      <c r="AE127" s="3"/>
      <c r="AF127" s="3"/>
      <c r="AG127" s="3"/>
      <c r="AH127" s="3"/>
      <c r="AI127" s="3"/>
      <c r="AJ127" s="3"/>
      <c r="AK127" s="3"/>
      <c r="AL127" s="3"/>
      <c r="AM127" s="3"/>
      <c r="AN127" s="3"/>
      <c r="AO127" s="3"/>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c r="FJ127" s="28"/>
      <c r="FK127" s="28"/>
      <c r="FL127" s="28"/>
      <c r="FM127" s="28"/>
      <c r="FN127" s="28"/>
      <c r="FO127" s="28"/>
      <c r="FP127" s="28"/>
      <c r="FQ127" s="28"/>
      <c r="FR127" s="28"/>
      <c r="FS127" s="28"/>
      <c r="FT127" s="28"/>
      <c r="FU127" s="28"/>
      <c r="FV127" s="28"/>
      <c r="FW127" s="28"/>
      <c r="FX127" s="28"/>
      <c r="FY127" s="28"/>
      <c r="FZ127" s="28"/>
      <c r="GA127" s="28"/>
      <c r="GB127" s="28"/>
      <c r="GC127" s="28"/>
      <c r="GD127" s="28"/>
      <c r="GE127" s="28"/>
      <c r="GF127" s="28"/>
      <c r="GG127" s="28"/>
      <c r="GH127" s="28"/>
      <c r="GI127" s="28"/>
      <c r="GJ127" s="28"/>
      <c r="GK127" s="28"/>
      <c r="GL127" s="28"/>
      <c r="GM127" s="28"/>
      <c r="GN127" s="28"/>
      <c r="GO127" s="28"/>
      <c r="GP127" s="28"/>
      <c r="GQ127" s="28"/>
      <c r="GR127" s="28"/>
      <c r="GS127" s="28"/>
      <c r="GT127" s="28"/>
      <c r="GU127" s="28"/>
      <c r="GV127" s="28"/>
      <c r="GW127" s="28"/>
      <c r="GX127" s="28"/>
      <c r="GY127" s="28"/>
      <c r="GZ127" s="28"/>
      <c r="HA127" s="28"/>
      <c r="HB127" s="28"/>
      <c r="HC127" s="28"/>
      <c r="HD127" s="28"/>
      <c r="HE127" s="28"/>
      <c r="HF127" s="28"/>
      <c r="HG127" s="28"/>
      <c r="HH127" s="28"/>
      <c r="HI127" s="28"/>
      <c r="HJ127" s="28"/>
      <c r="HK127" s="28"/>
      <c r="HL127" s="28"/>
      <c r="HM127" s="28"/>
      <c r="HN127" s="28"/>
      <c r="HO127" s="28"/>
      <c r="HP127" s="28"/>
      <c r="HQ127" s="28"/>
      <c r="HR127" s="28"/>
      <c r="HS127" s="28"/>
      <c r="HT127" s="28"/>
      <c r="HU127" s="28"/>
      <c r="HV127" s="28"/>
      <c r="HW127" s="28"/>
      <c r="HX127" s="28"/>
      <c r="HY127" s="28"/>
      <c r="HZ127" s="28"/>
      <c r="IA127" s="28"/>
      <c r="IB127" s="28"/>
      <c r="IC127" s="28"/>
      <c r="ID127" s="28"/>
      <c r="IE127" s="28"/>
      <c r="IF127" s="28"/>
      <c r="IG127" s="28"/>
      <c r="IH127" s="28"/>
      <c r="II127" s="28"/>
      <c r="IJ127" s="28"/>
      <c r="IK127" s="28"/>
      <c r="IL127" s="28"/>
      <c r="IM127" s="28"/>
      <c r="IN127" s="28"/>
      <c r="IO127" s="28"/>
      <c r="IP127" s="28"/>
      <c r="IQ127" s="28"/>
      <c r="IR127" s="28"/>
    </row>
    <row r="128" spans="1:252" ht="345" x14ac:dyDescent="0.25">
      <c r="A128" s="111"/>
      <c r="B128" s="112"/>
      <c r="C128" s="104"/>
      <c r="D128" s="104"/>
      <c r="E128" s="113"/>
      <c r="F128" s="113"/>
      <c r="G128" s="104"/>
      <c r="H128" s="104"/>
      <c r="I128" s="104"/>
      <c r="J128" s="104"/>
      <c r="K128" s="113"/>
      <c r="L128" s="54" t="s">
        <v>655</v>
      </c>
      <c r="M128" s="55" t="s">
        <v>187</v>
      </c>
      <c r="N128" s="56" t="s">
        <v>188</v>
      </c>
      <c r="O128" s="56" t="s">
        <v>189</v>
      </c>
      <c r="P128" s="58">
        <v>0.62</v>
      </c>
      <c r="Q128" s="58">
        <f>100%-P128</f>
        <v>0.38</v>
      </c>
      <c r="R128" s="58">
        <f>89%-P128</f>
        <v>0.27</v>
      </c>
      <c r="S128" s="78">
        <f t="shared" si="2"/>
        <v>0.71052631578947367</v>
      </c>
      <c r="T128" s="56" t="s">
        <v>56</v>
      </c>
      <c r="U128" s="56" t="s">
        <v>420</v>
      </c>
      <c r="V128" s="57" t="s">
        <v>56</v>
      </c>
      <c r="W128" s="31" t="s">
        <v>56</v>
      </c>
      <c r="X128" s="83" t="s">
        <v>56</v>
      </c>
      <c r="Y128" s="56" t="str">
        <f>+Y129</f>
        <v>Población Estimada: 
700 Personas
Personal de planta,  contratistas, Pasantes</v>
      </c>
      <c r="Z128" s="56" t="str">
        <f>+Z129</f>
        <v>Municipio de Armenia</v>
      </c>
      <c r="AA128" s="69" t="s">
        <v>543</v>
      </c>
      <c r="AB128" s="56" t="s">
        <v>354</v>
      </c>
      <c r="AC128" s="3"/>
      <c r="AD128" s="3"/>
      <c r="AE128" s="3"/>
      <c r="AF128" s="3"/>
      <c r="AG128" s="3"/>
      <c r="AH128" s="3"/>
      <c r="AI128" s="3"/>
      <c r="AJ128" s="3"/>
      <c r="AK128" s="3"/>
      <c r="AL128" s="3"/>
      <c r="AM128" s="3"/>
      <c r="AN128" s="3"/>
      <c r="AO128" s="3"/>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row>
    <row r="129" spans="1:252" ht="239.25" customHeight="1" x14ac:dyDescent="0.25">
      <c r="A129" s="111"/>
      <c r="B129" s="112"/>
      <c r="C129" s="104"/>
      <c r="D129" s="104"/>
      <c r="E129" s="113"/>
      <c r="F129" s="113"/>
      <c r="G129" s="104"/>
      <c r="H129" s="104"/>
      <c r="I129" s="104"/>
      <c r="J129" s="104"/>
      <c r="K129" s="113"/>
      <c r="L129" s="54" t="s">
        <v>655</v>
      </c>
      <c r="M129" s="55" t="s">
        <v>190</v>
      </c>
      <c r="N129" s="56" t="s">
        <v>191</v>
      </c>
      <c r="O129" s="56" t="s">
        <v>192</v>
      </c>
      <c r="P129" s="58">
        <v>0.67</v>
      </c>
      <c r="Q129" s="58">
        <f>100%-P129</f>
        <v>0.32999999999999996</v>
      </c>
      <c r="R129" s="58">
        <f>90%-P129</f>
        <v>0.22999999999999998</v>
      </c>
      <c r="S129" s="72">
        <f t="shared" si="2"/>
        <v>0.69696969696969702</v>
      </c>
      <c r="T129" s="56" t="s">
        <v>56</v>
      </c>
      <c r="U129" s="56" t="s">
        <v>420</v>
      </c>
      <c r="V129" s="57" t="s">
        <v>56</v>
      </c>
      <c r="W129" s="31" t="s">
        <v>56</v>
      </c>
      <c r="X129" s="83" t="s">
        <v>56</v>
      </c>
      <c r="Y129" s="56" t="str">
        <f>+Y130</f>
        <v>Población Estimada: 
700 Personas
Personal de planta,  contratistas, Pasantes</v>
      </c>
      <c r="Z129" s="56" t="str">
        <f>+Z130</f>
        <v>Municipio de Armenia</v>
      </c>
      <c r="AA129" s="69" t="s">
        <v>544</v>
      </c>
      <c r="AB129" s="56" t="s">
        <v>354</v>
      </c>
      <c r="AC129" s="3"/>
      <c r="AD129" s="3"/>
      <c r="AE129" s="3"/>
      <c r="AF129" s="3"/>
      <c r="AG129" s="3"/>
      <c r="AH129" s="3"/>
      <c r="AI129" s="3"/>
      <c r="AJ129" s="3"/>
      <c r="AK129" s="3"/>
      <c r="AL129" s="3"/>
      <c r="AM129" s="3"/>
      <c r="AN129" s="3"/>
      <c r="AO129" s="3"/>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row>
    <row r="130" spans="1:252" ht="150" x14ac:dyDescent="0.25">
      <c r="A130" s="111"/>
      <c r="B130" s="112"/>
      <c r="C130" s="104"/>
      <c r="D130" s="104"/>
      <c r="E130" s="113"/>
      <c r="F130" s="113"/>
      <c r="G130" s="104"/>
      <c r="H130" s="104"/>
      <c r="I130" s="104"/>
      <c r="J130" s="104"/>
      <c r="K130" s="113"/>
      <c r="L130" s="54" t="s">
        <v>655</v>
      </c>
      <c r="M130" s="55" t="s">
        <v>193</v>
      </c>
      <c r="N130" s="56" t="s">
        <v>194</v>
      </c>
      <c r="O130" s="56" t="s">
        <v>195</v>
      </c>
      <c r="P130" s="58">
        <v>0.66</v>
      </c>
      <c r="Q130" s="58">
        <f>100%-P130</f>
        <v>0.33999999999999997</v>
      </c>
      <c r="R130" s="58">
        <f>89%-P130</f>
        <v>0.22999999999999998</v>
      </c>
      <c r="S130" s="72">
        <f t="shared" si="2"/>
        <v>0.67647058823529416</v>
      </c>
      <c r="T130" s="56" t="s">
        <v>56</v>
      </c>
      <c r="U130" s="56" t="s">
        <v>420</v>
      </c>
      <c r="V130" s="57" t="s">
        <v>56</v>
      </c>
      <c r="W130" s="31" t="s">
        <v>56</v>
      </c>
      <c r="X130" s="83" t="s">
        <v>56</v>
      </c>
      <c r="Y130" s="56" t="s">
        <v>23</v>
      </c>
      <c r="Z130" s="56" t="str">
        <f>+Z131</f>
        <v>Municipio de Armenia</v>
      </c>
      <c r="AA130" s="69" t="s">
        <v>545</v>
      </c>
      <c r="AB130" s="56" t="s">
        <v>354</v>
      </c>
      <c r="AC130" s="3"/>
      <c r="AD130" s="3"/>
      <c r="AE130" s="3"/>
      <c r="AF130" s="3"/>
      <c r="AG130" s="3"/>
      <c r="AH130" s="3"/>
      <c r="AI130" s="3"/>
      <c r="AJ130" s="3"/>
      <c r="AK130" s="3"/>
      <c r="AL130" s="3"/>
      <c r="AM130" s="3"/>
      <c r="AN130" s="3"/>
      <c r="AO130" s="3"/>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row>
    <row r="131" spans="1:252" ht="60" x14ac:dyDescent="0.25">
      <c r="A131" s="111"/>
      <c r="B131" s="112"/>
      <c r="C131" s="104"/>
      <c r="D131" s="104"/>
      <c r="E131" s="113"/>
      <c r="F131" s="113"/>
      <c r="G131" s="104"/>
      <c r="H131" s="104"/>
      <c r="I131" s="104"/>
      <c r="J131" s="104"/>
      <c r="K131" s="113"/>
      <c r="L131" s="130" t="s">
        <v>655</v>
      </c>
      <c r="M131" s="114" t="s">
        <v>196</v>
      </c>
      <c r="N131" s="98" t="s">
        <v>197</v>
      </c>
      <c r="O131" s="56" t="s">
        <v>198</v>
      </c>
      <c r="P131" s="58">
        <v>0.63819999999999999</v>
      </c>
      <c r="Q131" s="58">
        <f>90%-P131</f>
        <v>0.26180000000000003</v>
      </c>
      <c r="R131" s="58">
        <f>+Q131*0.97</f>
        <v>0.25394600000000001</v>
      </c>
      <c r="S131" s="70">
        <f t="shared" si="2"/>
        <v>0.96999999999999986</v>
      </c>
      <c r="T131" s="107" t="s">
        <v>56</v>
      </c>
      <c r="U131" s="107" t="s">
        <v>546</v>
      </c>
      <c r="V131" s="126" t="s">
        <v>56</v>
      </c>
      <c r="W131" s="126" t="s">
        <v>56</v>
      </c>
      <c r="X131" s="153" t="s">
        <v>56</v>
      </c>
      <c r="Y131" s="107" t="str">
        <f>+Y140</f>
        <v>Población Estimada: 
700 Personas
Personal de planta,  contratistas, Pasantes</v>
      </c>
      <c r="Z131" s="107" t="str">
        <f>+Z137</f>
        <v>Municipio de Armenia</v>
      </c>
      <c r="AA131" s="69" t="s">
        <v>547</v>
      </c>
      <c r="AB131" s="56" t="s">
        <v>354</v>
      </c>
      <c r="AC131" s="3"/>
      <c r="AD131" s="3"/>
      <c r="AE131" s="3"/>
      <c r="AF131" s="3"/>
      <c r="AG131" s="3"/>
      <c r="AH131" s="3"/>
      <c r="AI131" s="3"/>
      <c r="AJ131" s="3"/>
      <c r="AK131" s="3"/>
      <c r="AL131" s="3"/>
      <c r="AM131" s="3"/>
      <c r="AN131" s="3"/>
      <c r="AO131" s="3"/>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c r="FJ131" s="28"/>
      <c r="FK131" s="28"/>
      <c r="FL131" s="28"/>
      <c r="FM131" s="28"/>
      <c r="FN131" s="28"/>
      <c r="FO131" s="28"/>
      <c r="FP131" s="28"/>
      <c r="FQ131" s="28"/>
      <c r="FR131" s="28"/>
      <c r="FS131" s="28"/>
      <c r="FT131" s="28"/>
      <c r="FU131" s="28"/>
      <c r="FV131" s="28"/>
      <c r="FW131" s="28"/>
      <c r="FX131" s="28"/>
      <c r="FY131" s="28"/>
      <c r="FZ131" s="28"/>
      <c r="GA131" s="28"/>
      <c r="GB131" s="28"/>
      <c r="GC131" s="28"/>
      <c r="GD131" s="28"/>
      <c r="GE131" s="28"/>
      <c r="GF131" s="28"/>
      <c r="GG131" s="28"/>
      <c r="GH131" s="28"/>
      <c r="GI131" s="28"/>
      <c r="GJ131" s="28"/>
      <c r="GK131" s="28"/>
      <c r="GL131" s="28"/>
      <c r="GM131" s="28"/>
      <c r="GN131" s="28"/>
      <c r="GO131" s="28"/>
      <c r="GP131" s="28"/>
      <c r="GQ131" s="28"/>
      <c r="GR131" s="28"/>
      <c r="GS131" s="28"/>
      <c r="GT131" s="28"/>
      <c r="GU131" s="28"/>
      <c r="GV131" s="28"/>
      <c r="GW131" s="28"/>
      <c r="GX131" s="28"/>
      <c r="GY131" s="28"/>
      <c r="GZ131" s="28"/>
      <c r="HA131" s="28"/>
      <c r="HB131" s="28"/>
      <c r="HC131" s="28"/>
      <c r="HD131" s="28"/>
      <c r="HE131" s="28"/>
      <c r="HF131" s="28"/>
      <c r="HG131" s="28"/>
      <c r="HH131" s="28"/>
      <c r="HI131" s="28"/>
      <c r="HJ131" s="28"/>
      <c r="HK131" s="28"/>
      <c r="HL131" s="28"/>
      <c r="HM131" s="28"/>
      <c r="HN131" s="28"/>
      <c r="HO131" s="28"/>
      <c r="HP131" s="28"/>
      <c r="HQ131" s="28"/>
      <c r="HR131" s="28"/>
      <c r="HS131" s="28"/>
      <c r="HT131" s="28"/>
      <c r="HU131" s="28"/>
      <c r="HV131" s="28"/>
      <c r="HW131" s="28"/>
      <c r="HX131" s="28"/>
      <c r="HY131" s="28"/>
      <c r="HZ131" s="28"/>
      <c r="IA131" s="28"/>
      <c r="IB131" s="28"/>
      <c r="IC131" s="28"/>
      <c r="ID131" s="28"/>
      <c r="IE131" s="28"/>
      <c r="IF131" s="28"/>
      <c r="IG131" s="28"/>
      <c r="IH131" s="28"/>
      <c r="II131" s="28"/>
      <c r="IJ131" s="28"/>
      <c r="IK131" s="28"/>
      <c r="IL131" s="28"/>
      <c r="IM131" s="28"/>
      <c r="IN131" s="28"/>
      <c r="IO131" s="28"/>
      <c r="IP131" s="28"/>
      <c r="IQ131" s="28"/>
      <c r="IR131" s="28"/>
    </row>
    <row r="132" spans="1:252" ht="60" x14ac:dyDescent="0.25">
      <c r="A132" s="111"/>
      <c r="B132" s="112"/>
      <c r="C132" s="104"/>
      <c r="D132" s="104"/>
      <c r="E132" s="113"/>
      <c r="F132" s="113"/>
      <c r="G132" s="104"/>
      <c r="H132" s="104"/>
      <c r="I132" s="104"/>
      <c r="J132" s="104"/>
      <c r="K132" s="113"/>
      <c r="L132" s="131"/>
      <c r="M132" s="114"/>
      <c r="N132" s="98"/>
      <c r="O132" s="56" t="s">
        <v>199</v>
      </c>
      <c r="P132" s="58">
        <v>0.47620000000000001</v>
      </c>
      <c r="Q132" s="58">
        <f>90%-P132</f>
        <v>0.42380000000000001</v>
      </c>
      <c r="R132" s="58">
        <f>+Q132*0.8888</f>
        <v>0.37667344000000003</v>
      </c>
      <c r="S132" s="70">
        <f t="shared" si="2"/>
        <v>0.88880000000000003</v>
      </c>
      <c r="T132" s="152"/>
      <c r="U132" s="152"/>
      <c r="V132" s="151"/>
      <c r="W132" s="151"/>
      <c r="X132" s="154"/>
      <c r="Y132" s="152"/>
      <c r="Z132" s="152"/>
      <c r="AA132" s="69" t="s">
        <v>548</v>
      </c>
      <c r="AB132" s="56" t="s">
        <v>355</v>
      </c>
      <c r="AC132" s="3"/>
      <c r="AD132" s="3"/>
      <c r="AE132" s="3"/>
      <c r="AF132" s="3"/>
      <c r="AG132" s="3"/>
      <c r="AH132" s="3"/>
      <c r="AI132" s="3"/>
      <c r="AJ132" s="3"/>
      <c r="AK132" s="3"/>
      <c r="AL132" s="3"/>
      <c r="AM132" s="3"/>
      <c r="AN132" s="3"/>
      <c r="AO132" s="3"/>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c r="FJ132" s="28"/>
      <c r="FK132" s="28"/>
      <c r="FL132" s="28"/>
      <c r="FM132" s="28"/>
      <c r="FN132" s="28"/>
      <c r="FO132" s="28"/>
      <c r="FP132" s="28"/>
      <c r="FQ132" s="28"/>
      <c r="FR132" s="28"/>
      <c r="FS132" s="28"/>
      <c r="FT132" s="28"/>
      <c r="FU132" s="28"/>
      <c r="FV132" s="28"/>
      <c r="FW132" s="28"/>
      <c r="FX132" s="28"/>
      <c r="FY132" s="28"/>
      <c r="FZ132" s="28"/>
      <c r="GA132" s="28"/>
      <c r="GB132" s="28"/>
      <c r="GC132" s="28"/>
      <c r="GD132" s="28"/>
      <c r="GE132" s="28"/>
      <c r="GF132" s="28"/>
      <c r="GG132" s="28"/>
      <c r="GH132" s="28"/>
      <c r="GI132" s="28"/>
      <c r="GJ132" s="28"/>
      <c r="GK132" s="28"/>
      <c r="GL132" s="28"/>
      <c r="GM132" s="28"/>
      <c r="GN132" s="28"/>
      <c r="GO132" s="28"/>
      <c r="GP132" s="28"/>
      <c r="GQ132" s="28"/>
      <c r="GR132" s="28"/>
      <c r="GS132" s="28"/>
      <c r="GT132" s="28"/>
      <c r="GU132" s="28"/>
      <c r="GV132" s="28"/>
      <c r="GW132" s="28"/>
      <c r="GX132" s="28"/>
      <c r="GY132" s="28"/>
      <c r="GZ132" s="28"/>
      <c r="HA132" s="28"/>
      <c r="HB132" s="28"/>
      <c r="HC132" s="28"/>
      <c r="HD132" s="28"/>
      <c r="HE132" s="28"/>
      <c r="HF132" s="28"/>
      <c r="HG132" s="28"/>
      <c r="HH132" s="28"/>
      <c r="HI132" s="28"/>
      <c r="HJ132" s="28"/>
      <c r="HK132" s="28"/>
      <c r="HL132" s="28"/>
      <c r="HM132" s="28"/>
      <c r="HN132" s="28"/>
      <c r="HO132" s="28"/>
      <c r="HP132" s="28"/>
      <c r="HQ132" s="28"/>
      <c r="HR132" s="28"/>
      <c r="HS132" s="28"/>
      <c r="HT132" s="28"/>
      <c r="HU132" s="28"/>
      <c r="HV132" s="28"/>
      <c r="HW132" s="28"/>
      <c r="HX132" s="28"/>
      <c r="HY132" s="28"/>
      <c r="HZ132" s="28"/>
      <c r="IA132" s="28"/>
      <c r="IB132" s="28"/>
      <c r="IC132" s="28"/>
      <c r="ID132" s="28"/>
      <c r="IE132" s="28"/>
      <c r="IF132" s="28"/>
      <c r="IG132" s="28"/>
      <c r="IH132" s="28"/>
      <c r="II132" s="28"/>
      <c r="IJ132" s="28"/>
      <c r="IK132" s="28"/>
      <c r="IL132" s="28"/>
      <c r="IM132" s="28"/>
      <c r="IN132" s="28"/>
      <c r="IO132" s="28"/>
      <c r="IP132" s="28"/>
      <c r="IQ132" s="28"/>
      <c r="IR132" s="28"/>
    </row>
    <row r="133" spans="1:252" ht="60" x14ac:dyDescent="0.25">
      <c r="A133" s="111"/>
      <c r="B133" s="112"/>
      <c r="C133" s="104"/>
      <c r="D133" s="104"/>
      <c r="E133" s="113"/>
      <c r="F133" s="113"/>
      <c r="G133" s="104"/>
      <c r="H133" s="104"/>
      <c r="I133" s="104"/>
      <c r="J133" s="104"/>
      <c r="K133" s="113"/>
      <c r="L133" s="131"/>
      <c r="M133" s="114"/>
      <c r="N133" s="98"/>
      <c r="O133" s="56" t="s">
        <v>200</v>
      </c>
      <c r="P133" s="58">
        <v>0.59379999999999999</v>
      </c>
      <c r="Q133" s="58">
        <f>90%-P133</f>
        <v>0.30620000000000003</v>
      </c>
      <c r="R133" s="58">
        <f>+Q133*0.8695</f>
        <v>0.26624090000000006</v>
      </c>
      <c r="S133" s="70">
        <f t="shared" si="2"/>
        <v>0.86950000000000016</v>
      </c>
      <c r="T133" s="152"/>
      <c r="U133" s="152"/>
      <c r="V133" s="151"/>
      <c r="W133" s="151"/>
      <c r="X133" s="154"/>
      <c r="Y133" s="152"/>
      <c r="Z133" s="152"/>
      <c r="AA133" s="69" t="s">
        <v>549</v>
      </c>
      <c r="AB133" s="56" t="s">
        <v>355</v>
      </c>
      <c r="AC133" s="3"/>
      <c r="AD133" s="3"/>
      <c r="AE133" s="3"/>
      <c r="AF133" s="3"/>
      <c r="AG133" s="3"/>
      <c r="AH133" s="3"/>
      <c r="AI133" s="3"/>
      <c r="AJ133" s="3"/>
      <c r="AK133" s="3"/>
      <c r="AL133" s="3"/>
      <c r="AM133" s="3"/>
      <c r="AN133" s="3"/>
      <c r="AO133" s="3"/>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c r="FJ133" s="28"/>
      <c r="FK133" s="28"/>
      <c r="FL133" s="28"/>
      <c r="FM133" s="28"/>
      <c r="FN133" s="28"/>
      <c r="FO133" s="28"/>
      <c r="FP133" s="28"/>
      <c r="FQ133" s="28"/>
      <c r="FR133" s="28"/>
      <c r="FS133" s="28"/>
      <c r="FT133" s="28"/>
      <c r="FU133" s="28"/>
      <c r="FV133" s="28"/>
      <c r="FW133" s="28"/>
      <c r="FX133" s="28"/>
      <c r="FY133" s="28"/>
      <c r="FZ133" s="28"/>
      <c r="GA133" s="28"/>
      <c r="GB133" s="28"/>
      <c r="GC133" s="28"/>
      <c r="GD133" s="28"/>
      <c r="GE133" s="28"/>
      <c r="GF133" s="28"/>
      <c r="GG133" s="28"/>
      <c r="GH133" s="28"/>
      <c r="GI133" s="28"/>
      <c r="GJ133" s="28"/>
      <c r="GK133" s="28"/>
      <c r="GL133" s="28"/>
      <c r="GM133" s="28"/>
      <c r="GN133" s="28"/>
      <c r="GO133" s="28"/>
      <c r="GP133" s="28"/>
      <c r="GQ133" s="28"/>
      <c r="GR133" s="28"/>
      <c r="GS133" s="28"/>
      <c r="GT133" s="28"/>
      <c r="GU133" s="28"/>
      <c r="GV133" s="28"/>
      <c r="GW133" s="28"/>
      <c r="GX133" s="28"/>
      <c r="GY133" s="28"/>
      <c r="GZ133" s="28"/>
      <c r="HA133" s="28"/>
      <c r="HB133" s="28"/>
      <c r="HC133" s="28"/>
      <c r="HD133" s="28"/>
      <c r="HE133" s="28"/>
      <c r="HF133" s="28"/>
      <c r="HG133" s="28"/>
      <c r="HH133" s="28"/>
      <c r="HI133" s="28"/>
      <c r="HJ133" s="28"/>
      <c r="HK133" s="28"/>
      <c r="HL133" s="28"/>
      <c r="HM133" s="28"/>
      <c r="HN133" s="28"/>
      <c r="HO133" s="28"/>
      <c r="HP133" s="28"/>
      <c r="HQ133" s="28"/>
      <c r="HR133" s="28"/>
      <c r="HS133" s="28"/>
      <c r="HT133" s="28"/>
      <c r="HU133" s="28"/>
      <c r="HV133" s="28"/>
      <c r="HW133" s="28"/>
      <c r="HX133" s="28"/>
      <c r="HY133" s="28"/>
      <c r="HZ133" s="28"/>
      <c r="IA133" s="28"/>
      <c r="IB133" s="28"/>
      <c r="IC133" s="28"/>
      <c r="ID133" s="28"/>
      <c r="IE133" s="28"/>
      <c r="IF133" s="28"/>
      <c r="IG133" s="28"/>
      <c r="IH133" s="28"/>
      <c r="II133" s="28"/>
      <c r="IJ133" s="28"/>
      <c r="IK133" s="28"/>
      <c r="IL133" s="28"/>
      <c r="IM133" s="28"/>
      <c r="IN133" s="28"/>
      <c r="IO133" s="28"/>
      <c r="IP133" s="28"/>
      <c r="IQ133" s="28"/>
      <c r="IR133" s="28"/>
    </row>
    <row r="134" spans="1:252" ht="45" x14ac:dyDescent="0.25">
      <c r="A134" s="111"/>
      <c r="B134" s="112"/>
      <c r="C134" s="104"/>
      <c r="D134" s="104"/>
      <c r="E134" s="113"/>
      <c r="F134" s="113"/>
      <c r="G134" s="104"/>
      <c r="H134" s="104"/>
      <c r="I134" s="104"/>
      <c r="J134" s="104"/>
      <c r="K134" s="113"/>
      <c r="L134" s="131"/>
      <c r="M134" s="114"/>
      <c r="N134" s="98"/>
      <c r="O134" s="56" t="s">
        <v>201</v>
      </c>
      <c r="P134" s="58">
        <v>0.75</v>
      </c>
      <c r="Q134" s="58">
        <v>0.25</v>
      </c>
      <c r="R134" s="58">
        <v>0.25</v>
      </c>
      <c r="S134" s="70">
        <f t="shared" si="2"/>
        <v>1</v>
      </c>
      <c r="T134" s="152"/>
      <c r="U134" s="152"/>
      <c r="V134" s="151"/>
      <c r="W134" s="151"/>
      <c r="X134" s="154"/>
      <c r="Y134" s="152"/>
      <c r="Z134" s="152"/>
      <c r="AA134" s="69" t="s">
        <v>550</v>
      </c>
      <c r="AB134" s="98" t="s">
        <v>355</v>
      </c>
      <c r="AC134" s="3"/>
      <c r="AD134" s="3"/>
      <c r="AE134" s="3"/>
      <c r="AF134" s="3"/>
      <c r="AG134" s="3"/>
      <c r="AH134" s="3"/>
      <c r="AI134" s="3"/>
      <c r="AJ134" s="3"/>
      <c r="AK134" s="3"/>
      <c r="AL134" s="3"/>
      <c r="AM134" s="3"/>
      <c r="AN134" s="3"/>
      <c r="AO134" s="3"/>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row>
    <row r="135" spans="1:252" ht="30" x14ac:dyDescent="0.25">
      <c r="A135" s="111"/>
      <c r="B135" s="112"/>
      <c r="C135" s="104"/>
      <c r="D135" s="104"/>
      <c r="E135" s="113"/>
      <c r="F135" s="113"/>
      <c r="G135" s="104"/>
      <c r="H135" s="104"/>
      <c r="I135" s="104"/>
      <c r="J135" s="104"/>
      <c r="K135" s="113"/>
      <c r="L135" s="131"/>
      <c r="M135" s="114"/>
      <c r="N135" s="98"/>
      <c r="O135" s="56" t="s">
        <v>202</v>
      </c>
      <c r="P135" s="12">
        <v>3</v>
      </c>
      <c r="Q135" s="12">
        <v>1</v>
      </c>
      <c r="R135" s="12">
        <v>1</v>
      </c>
      <c r="S135" s="70">
        <f t="shared" si="2"/>
        <v>1</v>
      </c>
      <c r="T135" s="152"/>
      <c r="U135" s="152"/>
      <c r="V135" s="151"/>
      <c r="W135" s="151"/>
      <c r="X135" s="154"/>
      <c r="Y135" s="152"/>
      <c r="Z135" s="152"/>
      <c r="AA135" s="69" t="s">
        <v>551</v>
      </c>
      <c r="AB135" s="98"/>
      <c r="AC135" s="3"/>
      <c r="AD135" s="3"/>
      <c r="AE135" s="3"/>
      <c r="AF135" s="3"/>
      <c r="AG135" s="3"/>
      <c r="AH135" s="3"/>
      <c r="AI135" s="3"/>
      <c r="AJ135" s="3"/>
      <c r="AK135" s="3"/>
      <c r="AL135" s="3"/>
      <c r="AM135" s="3"/>
      <c r="AN135" s="3"/>
      <c r="AO135" s="3"/>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row>
    <row r="136" spans="1:252" ht="60" x14ac:dyDescent="0.25">
      <c r="A136" s="111"/>
      <c r="B136" s="112"/>
      <c r="C136" s="104"/>
      <c r="D136" s="104"/>
      <c r="E136" s="113"/>
      <c r="F136" s="113"/>
      <c r="G136" s="104"/>
      <c r="H136" s="104"/>
      <c r="I136" s="104"/>
      <c r="J136" s="104"/>
      <c r="K136" s="113"/>
      <c r="L136" s="132"/>
      <c r="M136" s="114"/>
      <c r="N136" s="98"/>
      <c r="O136" s="56" t="s">
        <v>203</v>
      </c>
      <c r="P136" s="12">
        <v>3</v>
      </c>
      <c r="Q136" s="12">
        <v>1</v>
      </c>
      <c r="R136" s="12">
        <v>1</v>
      </c>
      <c r="S136" s="70">
        <f t="shared" si="2"/>
        <v>1</v>
      </c>
      <c r="T136" s="108"/>
      <c r="U136" s="108"/>
      <c r="V136" s="127"/>
      <c r="W136" s="127"/>
      <c r="X136" s="155"/>
      <c r="Y136" s="108"/>
      <c r="Z136" s="108"/>
      <c r="AA136" s="69" t="s">
        <v>552</v>
      </c>
      <c r="AB136" s="98"/>
      <c r="AC136" s="3"/>
      <c r="AD136" s="3"/>
      <c r="AE136" s="3"/>
      <c r="AF136" s="3"/>
      <c r="AG136" s="3"/>
      <c r="AH136" s="3"/>
      <c r="AI136" s="3"/>
      <c r="AJ136" s="3"/>
      <c r="AK136" s="3"/>
      <c r="AL136" s="3"/>
      <c r="AM136" s="3"/>
      <c r="AN136" s="3"/>
      <c r="AO136" s="3"/>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row>
    <row r="137" spans="1:252" ht="152.25" x14ac:dyDescent="0.25">
      <c r="A137" s="87" t="s">
        <v>344</v>
      </c>
      <c r="B137" s="59" t="s">
        <v>345</v>
      </c>
      <c r="C137" s="54">
        <v>17</v>
      </c>
      <c r="D137" s="54" t="s">
        <v>346</v>
      </c>
      <c r="E137" s="53">
        <v>0.97</v>
      </c>
      <c r="F137" s="53">
        <v>1</v>
      </c>
      <c r="G137" s="29" t="s">
        <v>347</v>
      </c>
      <c r="H137" s="29" t="s">
        <v>356</v>
      </c>
      <c r="I137" s="29" t="s">
        <v>357</v>
      </c>
      <c r="J137" s="53" t="s">
        <v>242</v>
      </c>
      <c r="K137" s="53">
        <v>1</v>
      </c>
      <c r="L137" s="54" t="s">
        <v>656</v>
      </c>
      <c r="M137" s="55" t="s">
        <v>358</v>
      </c>
      <c r="N137" s="56" t="s">
        <v>359</v>
      </c>
      <c r="O137" s="56" t="s">
        <v>360</v>
      </c>
      <c r="P137" s="12" t="s">
        <v>242</v>
      </c>
      <c r="Q137" s="17">
        <v>1</v>
      </c>
      <c r="R137" s="84">
        <v>0.82199999999999995</v>
      </c>
      <c r="S137" s="70">
        <f t="shared" si="2"/>
        <v>0.82199999999999995</v>
      </c>
      <c r="T137" s="56" t="s">
        <v>56</v>
      </c>
      <c r="U137" s="56" t="s">
        <v>420</v>
      </c>
      <c r="V137" s="57" t="s">
        <v>56</v>
      </c>
      <c r="W137" s="31" t="s">
        <v>56</v>
      </c>
      <c r="X137" s="83" t="s">
        <v>56</v>
      </c>
      <c r="Y137" s="86" t="s">
        <v>535</v>
      </c>
      <c r="Z137" s="86" t="str">
        <f>+Z168</f>
        <v>Municipio de Armenia</v>
      </c>
      <c r="AA137" s="35" t="s">
        <v>553</v>
      </c>
      <c r="AB137" s="56" t="s">
        <v>151</v>
      </c>
      <c r="AC137" s="3"/>
      <c r="AD137" s="3"/>
      <c r="AE137" s="3"/>
      <c r="AF137" s="3"/>
      <c r="AG137" s="3"/>
      <c r="AH137" s="3"/>
      <c r="AI137" s="3"/>
      <c r="AJ137" s="3"/>
      <c r="AK137" s="3"/>
      <c r="AL137" s="3"/>
      <c r="AM137" s="3"/>
      <c r="AN137" s="3"/>
      <c r="AO137" s="3"/>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row>
    <row r="138" spans="1:252" ht="60" x14ac:dyDescent="0.25">
      <c r="A138" s="111" t="s">
        <v>344</v>
      </c>
      <c r="B138" s="112" t="s">
        <v>345</v>
      </c>
      <c r="C138" s="104">
        <v>17</v>
      </c>
      <c r="D138" s="104" t="s">
        <v>346</v>
      </c>
      <c r="E138" s="113">
        <v>0.97</v>
      </c>
      <c r="F138" s="113">
        <v>1</v>
      </c>
      <c r="G138" s="104" t="s">
        <v>347</v>
      </c>
      <c r="H138" s="104" t="s">
        <v>361</v>
      </c>
      <c r="I138" s="104" t="s">
        <v>362</v>
      </c>
      <c r="J138" s="113">
        <v>1</v>
      </c>
      <c r="K138" s="113">
        <v>1</v>
      </c>
      <c r="L138" s="104" t="s">
        <v>657</v>
      </c>
      <c r="M138" s="114" t="s">
        <v>363</v>
      </c>
      <c r="N138" s="98" t="s">
        <v>16</v>
      </c>
      <c r="O138" s="56" t="s">
        <v>18</v>
      </c>
      <c r="P138" s="56">
        <v>0</v>
      </c>
      <c r="Q138" s="56">
        <v>1</v>
      </c>
      <c r="R138" s="56">
        <v>1</v>
      </c>
      <c r="S138" s="70">
        <f>R138/Q138</f>
        <v>1</v>
      </c>
      <c r="T138" s="98">
        <v>10946030101</v>
      </c>
      <c r="U138" s="98" t="s">
        <v>420</v>
      </c>
      <c r="V138" s="115">
        <v>162669766</v>
      </c>
      <c r="W138" s="115">
        <v>23466790</v>
      </c>
      <c r="X138" s="119">
        <f>W138/V138</f>
        <v>0.1442603046469004</v>
      </c>
      <c r="Y138" s="56" t="s">
        <v>554</v>
      </c>
      <c r="Z138" s="56" t="str">
        <f t="shared" ref="Z138:Z143" si="3">+Z139</f>
        <v>Municipio de Armenia</v>
      </c>
      <c r="AA138" s="69" t="s">
        <v>555</v>
      </c>
      <c r="AB138" s="56" t="s">
        <v>364</v>
      </c>
      <c r="AC138" s="3"/>
      <c r="AD138" s="3"/>
      <c r="AE138" s="3"/>
      <c r="AF138" s="3"/>
      <c r="AG138" s="3"/>
      <c r="AH138" s="3"/>
      <c r="AI138" s="3"/>
      <c r="AJ138" s="3"/>
      <c r="AK138" s="3"/>
      <c r="AL138" s="3"/>
      <c r="AM138" s="3"/>
      <c r="AN138" s="3"/>
      <c r="AO138" s="3"/>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row>
    <row r="139" spans="1:252" ht="45" x14ac:dyDescent="0.25">
      <c r="A139" s="111"/>
      <c r="B139" s="112"/>
      <c r="C139" s="104"/>
      <c r="D139" s="104"/>
      <c r="E139" s="113"/>
      <c r="F139" s="113"/>
      <c r="G139" s="104"/>
      <c r="H139" s="104"/>
      <c r="I139" s="104"/>
      <c r="J139" s="113"/>
      <c r="K139" s="113"/>
      <c r="L139" s="104"/>
      <c r="M139" s="114"/>
      <c r="N139" s="98"/>
      <c r="O139" s="56" t="s">
        <v>19</v>
      </c>
      <c r="P139" s="56">
        <v>0</v>
      </c>
      <c r="Q139" s="56">
        <v>1</v>
      </c>
      <c r="R139" s="56">
        <v>0</v>
      </c>
      <c r="S139" s="74">
        <f t="shared" si="2"/>
        <v>0</v>
      </c>
      <c r="T139" s="98"/>
      <c r="U139" s="98"/>
      <c r="V139" s="115"/>
      <c r="W139" s="115"/>
      <c r="X139" s="116"/>
      <c r="Y139" s="56" t="s">
        <v>20</v>
      </c>
      <c r="Z139" s="56" t="str">
        <f t="shared" si="3"/>
        <v>Municipio de Armenia</v>
      </c>
      <c r="AA139" s="118" t="s">
        <v>556</v>
      </c>
      <c r="AB139" s="98" t="s">
        <v>354</v>
      </c>
      <c r="AC139" s="3"/>
      <c r="AD139" s="3"/>
      <c r="AE139" s="3"/>
      <c r="AF139" s="3"/>
      <c r="AG139" s="3"/>
      <c r="AH139" s="3"/>
      <c r="AI139" s="3"/>
      <c r="AJ139" s="3"/>
      <c r="AK139" s="3"/>
      <c r="AL139" s="3"/>
      <c r="AM139" s="3"/>
      <c r="AN139" s="3"/>
      <c r="AO139" s="3"/>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row>
    <row r="140" spans="1:252" ht="45" x14ac:dyDescent="0.25">
      <c r="A140" s="111"/>
      <c r="B140" s="112"/>
      <c r="C140" s="104"/>
      <c r="D140" s="104"/>
      <c r="E140" s="113"/>
      <c r="F140" s="113"/>
      <c r="G140" s="104"/>
      <c r="H140" s="104"/>
      <c r="I140" s="104"/>
      <c r="J140" s="113"/>
      <c r="K140" s="113"/>
      <c r="L140" s="104"/>
      <c r="M140" s="114"/>
      <c r="N140" s="98"/>
      <c r="O140" s="56" t="s">
        <v>22</v>
      </c>
      <c r="P140" s="56" t="s">
        <v>17</v>
      </c>
      <c r="Q140" s="58">
        <v>1</v>
      </c>
      <c r="R140" s="58">
        <v>0</v>
      </c>
      <c r="S140" s="74">
        <f t="shared" si="2"/>
        <v>0</v>
      </c>
      <c r="T140" s="98"/>
      <c r="U140" s="98"/>
      <c r="V140" s="115"/>
      <c r="W140" s="115"/>
      <c r="X140" s="116"/>
      <c r="Y140" s="56" t="s">
        <v>23</v>
      </c>
      <c r="Z140" s="56" t="str">
        <f t="shared" si="3"/>
        <v>Municipio de Armenia</v>
      </c>
      <c r="AA140" s="118"/>
      <c r="AB140" s="98"/>
      <c r="AC140" s="3"/>
      <c r="AD140" s="3"/>
      <c r="AE140" s="3"/>
      <c r="AF140" s="3"/>
      <c r="AG140" s="3"/>
      <c r="AH140" s="3"/>
      <c r="AI140" s="3"/>
      <c r="AJ140" s="3"/>
      <c r="AK140" s="3"/>
      <c r="AL140" s="3"/>
      <c r="AM140" s="3"/>
      <c r="AN140" s="3"/>
      <c r="AO140" s="3"/>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row>
    <row r="141" spans="1:252" ht="225" x14ac:dyDescent="0.25">
      <c r="A141" s="111"/>
      <c r="B141" s="112"/>
      <c r="C141" s="104"/>
      <c r="D141" s="104"/>
      <c r="E141" s="113"/>
      <c r="F141" s="113"/>
      <c r="G141" s="104"/>
      <c r="H141" s="104"/>
      <c r="I141" s="104"/>
      <c r="J141" s="113"/>
      <c r="K141" s="113"/>
      <c r="L141" s="104"/>
      <c r="M141" s="114"/>
      <c r="N141" s="98"/>
      <c r="O141" s="56" t="s">
        <v>24</v>
      </c>
      <c r="P141" s="58">
        <v>0.3</v>
      </c>
      <c r="Q141" s="58">
        <v>0.7</v>
      </c>
      <c r="R141" s="58">
        <v>0.2</v>
      </c>
      <c r="S141" s="74">
        <f t="shared" si="2"/>
        <v>0.28571428571428575</v>
      </c>
      <c r="T141" s="98"/>
      <c r="U141" s="98"/>
      <c r="V141" s="115"/>
      <c r="W141" s="115"/>
      <c r="X141" s="116"/>
      <c r="Y141" s="56" t="s">
        <v>23</v>
      </c>
      <c r="Z141" s="56" t="str">
        <f t="shared" si="3"/>
        <v>Municipio de Armenia</v>
      </c>
      <c r="AA141" s="69" t="s">
        <v>557</v>
      </c>
      <c r="AB141" s="56" t="s">
        <v>25</v>
      </c>
      <c r="AC141" s="3"/>
      <c r="AD141" s="3"/>
      <c r="AE141" s="3"/>
      <c r="AF141" s="3"/>
      <c r="AG141" s="3"/>
      <c r="AH141" s="3"/>
      <c r="AI141" s="3"/>
      <c r="AJ141" s="3"/>
      <c r="AK141" s="3"/>
      <c r="AL141" s="3"/>
      <c r="AM141" s="3"/>
      <c r="AN141" s="3"/>
      <c r="AO141" s="3"/>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row>
    <row r="142" spans="1:252" ht="75" x14ac:dyDescent="0.25">
      <c r="A142" s="111"/>
      <c r="B142" s="112"/>
      <c r="C142" s="104"/>
      <c r="D142" s="104"/>
      <c r="E142" s="113"/>
      <c r="F142" s="113"/>
      <c r="G142" s="104"/>
      <c r="H142" s="104"/>
      <c r="I142" s="104"/>
      <c r="J142" s="113"/>
      <c r="K142" s="113"/>
      <c r="L142" s="104"/>
      <c r="M142" s="114"/>
      <c r="N142" s="98"/>
      <c r="O142" s="56" t="s">
        <v>26</v>
      </c>
      <c r="P142" s="58">
        <v>0.76</v>
      </c>
      <c r="Q142" s="58">
        <v>0.24</v>
      </c>
      <c r="R142" s="76">
        <v>0.24</v>
      </c>
      <c r="S142" s="70">
        <f t="shared" si="2"/>
        <v>1</v>
      </c>
      <c r="T142" s="98"/>
      <c r="U142" s="98"/>
      <c r="V142" s="115"/>
      <c r="W142" s="115"/>
      <c r="X142" s="116"/>
      <c r="Y142" s="56" t="s">
        <v>23</v>
      </c>
      <c r="Z142" s="56" t="str">
        <f t="shared" si="3"/>
        <v>Municipio de Armenia</v>
      </c>
      <c r="AA142" s="69" t="s">
        <v>558</v>
      </c>
      <c r="AB142" s="98" t="s">
        <v>27</v>
      </c>
      <c r="AC142" s="3"/>
      <c r="AD142" s="3"/>
      <c r="AE142" s="3"/>
      <c r="AF142" s="3"/>
      <c r="AG142" s="3"/>
      <c r="AH142" s="3"/>
      <c r="AI142" s="3"/>
      <c r="AJ142" s="3"/>
      <c r="AK142" s="3"/>
      <c r="AL142" s="3"/>
      <c r="AM142" s="3"/>
      <c r="AN142" s="3"/>
      <c r="AO142" s="3"/>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row>
    <row r="143" spans="1:252" ht="105" x14ac:dyDescent="0.25">
      <c r="A143" s="111"/>
      <c r="B143" s="112"/>
      <c r="C143" s="104"/>
      <c r="D143" s="104"/>
      <c r="E143" s="113"/>
      <c r="F143" s="113"/>
      <c r="G143" s="104"/>
      <c r="H143" s="104"/>
      <c r="I143" s="104"/>
      <c r="J143" s="113"/>
      <c r="K143" s="113"/>
      <c r="L143" s="104"/>
      <c r="M143" s="114"/>
      <c r="N143" s="98"/>
      <c r="O143" s="56" t="s">
        <v>28</v>
      </c>
      <c r="P143" s="58">
        <v>0.76</v>
      </c>
      <c r="Q143" s="58">
        <v>0.24</v>
      </c>
      <c r="R143" s="76">
        <v>0.24</v>
      </c>
      <c r="S143" s="70">
        <f t="shared" si="2"/>
        <v>1</v>
      </c>
      <c r="T143" s="98"/>
      <c r="U143" s="98"/>
      <c r="V143" s="115"/>
      <c r="W143" s="115"/>
      <c r="X143" s="116"/>
      <c r="Y143" s="56" t="s">
        <v>23</v>
      </c>
      <c r="Z143" s="56" t="str">
        <f t="shared" si="3"/>
        <v>Municipio de Armenia</v>
      </c>
      <c r="AA143" s="69" t="s">
        <v>559</v>
      </c>
      <c r="AB143" s="98"/>
      <c r="AC143" s="3"/>
      <c r="AD143" s="3"/>
      <c r="AE143" s="3"/>
      <c r="AF143" s="3"/>
      <c r="AG143" s="3"/>
      <c r="AH143" s="3"/>
      <c r="AI143" s="3"/>
      <c r="AJ143" s="3"/>
      <c r="AK143" s="3"/>
      <c r="AL143" s="3"/>
      <c r="AM143" s="3"/>
      <c r="AN143" s="3"/>
      <c r="AO143" s="3"/>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c r="IR143" s="28"/>
    </row>
    <row r="144" spans="1:252" ht="90.75" x14ac:dyDescent="0.25">
      <c r="A144" s="111"/>
      <c r="B144" s="112"/>
      <c r="C144" s="104"/>
      <c r="D144" s="104"/>
      <c r="E144" s="113"/>
      <c r="F144" s="113"/>
      <c r="G144" s="104"/>
      <c r="H144" s="104"/>
      <c r="I144" s="104"/>
      <c r="J144" s="113"/>
      <c r="K144" s="113"/>
      <c r="L144" s="104"/>
      <c r="M144" s="114"/>
      <c r="N144" s="98"/>
      <c r="O144" s="56" t="s">
        <v>29</v>
      </c>
      <c r="P144" s="5">
        <v>0</v>
      </c>
      <c r="Q144" s="5">
        <v>1</v>
      </c>
      <c r="R144" s="5">
        <v>1</v>
      </c>
      <c r="S144" s="70">
        <f t="shared" si="2"/>
        <v>1</v>
      </c>
      <c r="T144" s="98"/>
      <c r="U144" s="98"/>
      <c r="V144" s="115"/>
      <c r="W144" s="115"/>
      <c r="X144" s="116"/>
      <c r="Y144" s="56" t="s">
        <v>23</v>
      </c>
      <c r="Z144" s="56" t="s">
        <v>21</v>
      </c>
      <c r="AA144" s="69" t="s">
        <v>560</v>
      </c>
      <c r="AB144" s="98"/>
      <c r="AC144" s="3"/>
      <c r="AD144" s="3"/>
      <c r="AE144" s="3"/>
      <c r="AF144" s="3"/>
      <c r="AG144" s="3"/>
      <c r="AH144" s="3"/>
      <c r="AI144" s="3"/>
      <c r="AJ144" s="3"/>
      <c r="AK144" s="3"/>
      <c r="AL144" s="3"/>
      <c r="AM144" s="3"/>
      <c r="AN144" s="3"/>
      <c r="AO144" s="3"/>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c r="FJ144" s="28"/>
      <c r="FK144" s="28"/>
      <c r="FL144" s="28"/>
      <c r="FM144" s="28"/>
      <c r="FN144" s="28"/>
      <c r="FO144" s="28"/>
      <c r="FP144" s="28"/>
      <c r="FQ144" s="28"/>
      <c r="FR144" s="28"/>
      <c r="FS144" s="28"/>
      <c r="FT144" s="28"/>
      <c r="FU144" s="28"/>
      <c r="FV144" s="28"/>
      <c r="FW144" s="28"/>
      <c r="FX144" s="28"/>
      <c r="FY144" s="28"/>
      <c r="FZ144" s="28"/>
      <c r="GA144" s="28"/>
      <c r="GB144" s="28"/>
      <c r="GC144" s="28"/>
      <c r="GD144" s="28"/>
      <c r="GE144" s="28"/>
      <c r="GF144" s="28"/>
      <c r="GG144" s="28"/>
      <c r="GH144" s="28"/>
      <c r="GI144" s="28"/>
      <c r="GJ144" s="28"/>
      <c r="GK144" s="28"/>
      <c r="GL144" s="28"/>
      <c r="GM144" s="28"/>
      <c r="GN144" s="28"/>
      <c r="GO144" s="28"/>
      <c r="GP144" s="28"/>
      <c r="GQ144" s="28"/>
      <c r="GR144" s="28"/>
      <c r="GS144" s="28"/>
      <c r="GT144" s="28"/>
      <c r="GU144" s="28"/>
      <c r="GV144" s="28"/>
      <c r="GW144" s="28"/>
      <c r="GX144" s="28"/>
      <c r="GY144" s="28"/>
      <c r="GZ144" s="28"/>
      <c r="HA144" s="28"/>
      <c r="HB144" s="28"/>
      <c r="HC144" s="28"/>
      <c r="HD144" s="28"/>
      <c r="HE144" s="28"/>
      <c r="HF144" s="28"/>
      <c r="HG144" s="28"/>
      <c r="HH144" s="28"/>
      <c r="HI144" s="28"/>
      <c r="HJ144" s="28"/>
      <c r="HK144" s="28"/>
      <c r="HL144" s="28"/>
      <c r="HM144" s="28"/>
      <c r="HN144" s="28"/>
      <c r="HO144" s="28"/>
      <c r="HP144" s="28"/>
      <c r="HQ144" s="28"/>
      <c r="HR144" s="28"/>
      <c r="HS144" s="28"/>
      <c r="HT144" s="28"/>
      <c r="HU144" s="28"/>
      <c r="HV144" s="28"/>
      <c r="HW144" s="28"/>
      <c r="HX144" s="28"/>
      <c r="HY144" s="28"/>
      <c r="HZ144" s="28"/>
      <c r="IA144" s="28"/>
      <c r="IB144" s="28"/>
      <c r="IC144" s="28"/>
      <c r="ID144" s="28"/>
      <c r="IE144" s="28"/>
      <c r="IF144" s="28"/>
      <c r="IG144" s="28"/>
      <c r="IH144" s="28"/>
      <c r="II144" s="28"/>
      <c r="IJ144" s="28"/>
      <c r="IK144" s="28"/>
      <c r="IL144" s="28"/>
      <c r="IM144" s="28"/>
      <c r="IN144" s="28"/>
      <c r="IO144" s="28"/>
      <c r="IP144" s="28"/>
      <c r="IQ144" s="28"/>
      <c r="IR144" s="28"/>
    </row>
    <row r="145" spans="1:252" x14ac:dyDescent="0.25">
      <c r="A145" s="111"/>
      <c r="B145" s="112"/>
      <c r="C145" s="104"/>
      <c r="D145" s="104"/>
      <c r="E145" s="113"/>
      <c r="F145" s="113"/>
      <c r="G145" s="104"/>
      <c r="H145" s="104"/>
      <c r="I145" s="104"/>
      <c r="J145" s="113"/>
      <c r="K145" s="113"/>
      <c r="L145" s="104"/>
      <c r="M145" s="114"/>
      <c r="N145" s="98"/>
      <c r="O145" s="98" t="s">
        <v>30</v>
      </c>
      <c r="P145" s="117">
        <v>0.7419</v>
      </c>
      <c r="Q145" s="117">
        <v>0.2581</v>
      </c>
      <c r="R145" s="117">
        <v>0.2581</v>
      </c>
      <c r="S145" s="136">
        <f>+R145/Q145</f>
        <v>1</v>
      </c>
      <c r="T145" s="98"/>
      <c r="U145" s="98"/>
      <c r="V145" s="115"/>
      <c r="W145" s="115"/>
      <c r="X145" s="116"/>
      <c r="Y145" s="98" t="s">
        <v>561</v>
      </c>
      <c r="Z145" s="98" t="s">
        <v>562</v>
      </c>
      <c r="AA145" s="118" t="s">
        <v>563</v>
      </c>
      <c r="AB145" s="107" t="s">
        <v>365</v>
      </c>
      <c r="AC145" s="3"/>
      <c r="AD145" s="3"/>
      <c r="AE145" s="3"/>
      <c r="AF145" s="3"/>
      <c r="AG145" s="3"/>
      <c r="AH145" s="3"/>
      <c r="AI145" s="3"/>
      <c r="AJ145" s="3"/>
      <c r="AK145" s="3"/>
      <c r="AL145" s="3"/>
      <c r="AM145" s="3"/>
      <c r="AN145" s="3"/>
      <c r="AO145" s="3"/>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c r="FJ145" s="28"/>
      <c r="FK145" s="28"/>
      <c r="FL145" s="28"/>
      <c r="FM145" s="28"/>
      <c r="FN145" s="28"/>
      <c r="FO145" s="28"/>
      <c r="FP145" s="28"/>
      <c r="FQ145" s="28"/>
      <c r="FR145" s="28"/>
      <c r="FS145" s="28"/>
      <c r="FT145" s="28"/>
      <c r="FU145" s="28"/>
      <c r="FV145" s="28"/>
      <c r="FW145" s="28"/>
      <c r="FX145" s="28"/>
      <c r="FY145" s="28"/>
      <c r="FZ145" s="28"/>
      <c r="GA145" s="28"/>
      <c r="GB145" s="28"/>
      <c r="GC145" s="28"/>
      <c r="GD145" s="28"/>
      <c r="GE145" s="28"/>
      <c r="GF145" s="28"/>
      <c r="GG145" s="28"/>
      <c r="GH145" s="28"/>
      <c r="GI145" s="28"/>
      <c r="GJ145" s="28"/>
      <c r="GK145" s="28"/>
      <c r="GL145" s="28"/>
      <c r="GM145" s="28"/>
      <c r="GN145" s="28"/>
      <c r="GO145" s="28"/>
      <c r="GP145" s="28"/>
      <c r="GQ145" s="28"/>
      <c r="GR145" s="28"/>
      <c r="GS145" s="28"/>
      <c r="GT145" s="28"/>
      <c r="GU145" s="28"/>
      <c r="GV145" s="28"/>
      <c r="GW145" s="28"/>
      <c r="GX145" s="28"/>
      <c r="GY145" s="28"/>
      <c r="GZ145" s="28"/>
      <c r="HA145" s="28"/>
      <c r="HB145" s="28"/>
      <c r="HC145" s="28"/>
      <c r="HD145" s="28"/>
      <c r="HE145" s="28"/>
      <c r="HF145" s="28"/>
      <c r="HG145" s="28"/>
      <c r="HH145" s="28"/>
      <c r="HI145" s="28"/>
      <c r="HJ145" s="28"/>
      <c r="HK145" s="28"/>
      <c r="HL145" s="28"/>
      <c r="HM145" s="28"/>
      <c r="HN145" s="28"/>
      <c r="HO145" s="28"/>
      <c r="HP145" s="28"/>
      <c r="HQ145" s="28"/>
      <c r="HR145" s="28"/>
      <c r="HS145" s="28"/>
      <c r="HT145" s="28"/>
      <c r="HU145" s="28"/>
      <c r="HV145" s="28"/>
      <c r="HW145" s="28"/>
      <c r="HX145" s="28"/>
      <c r="HY145" s="28"/>
      <c r="HZ145" s="28"/>
      <c r="IA145" s="28"/>
      <c r="IB145" s="28"/>
      <c r="IC145" s="28"/>
      <c r="ID145" s="28"/>
      <c r="IE145" s="28"/>
      <c r="IF145" s="28"/>
      <c r="IG145" s="28"/>
      <c r="IH145" s="28"/>
      <c r="II145" s="28"/>
      <c r="IJ145" s="28"/>
      <c r="IK145" s="28"/>
      <c r="IL145" s="28"/>
      <c r="IM145" s="28"/>
      <c r="IN145" s="28"/>
      <c r="IO145" s="28"/>
      <c r="IP145" s="28"/>
      <c r="IQ145" s="28"/>
      <c r="IR145" s="28"/>
    </row>
    <row r="146" spans="1:252" x14ac:dyDescent="0.25">
      <c r="A146" s="111"/>
      <c r="B146" s="112"/>
      <c r="C146" s="104"/>
      <c r="D146" s="104"/>
      <c r="E146" s="113"/>
      <c r="F146" s="113"/>
      <c r="G146" s="104"/>
      <c r="H146" s="104"/>
      <c r="I146" s="104"/>
      <c r="J146" s="113"/>
      <c r="K146" s="113"/>
      <c r="L146" s="104"/>
      <c r="M146" s="114"/>
      <c r="N146" s="98"/>
      <c r="O146" s="98"/>
      <c r="P146" s="117"/>
      <c r="Q146" s="117"/>
      <c r="R146" s="117"/>
      <c r="S146" s="136"/>
      <c r="T146" s="98"/>
      <c r="U146" s="98"/>
      <c r="V146" s="115"/>
      <c r="W146" s="115"/>
      <c r="X146" s="116"/>
      <c r="Y146" s="98"/>
      <c r="Z146" s="98"/>
      <c r="AA146" s="118"/>
      <c r="AB146" s="108"/>
      <c r="AC146" s="3"/>
      <c r="AD146" s="3"/>
      <c r="AE146" s="3"/>
      <c r="AF146" s="3"/>
      <c r="AG146" s="3"/>
      <c r="AH146" s="3"/>
      <c r="AI146" s="3"/>
      <c r="AJ146" s="3"/>
      <c r="AK146" s="3"/>
      <c r="AL146" s="3"/>
      <c r="AM146" s="3"/>
      <c r="AN146" s="3"/>
      <c r="AO146" s="3"/>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c r="FJ146" s="28"/>
      <c r="FK146" s="28"/>
      <c r="FL146" s="28"/>
      <c r="FM146" s="28"/>
      <c r="FN146" s="28"/>
      <c r="FO146" s="28"/>
      <c r="FP146" s="28"/>
      <c r="FQ146" s="28"/>
      <c r="FR146" s="28"/>
      <c r="FS146" s="28"/>
      <c r="FT146" s="28"/>
      <c r="FU146" s="28"/>
      <c r="FV146" s="28"/>
      <c r="FW146" s="28"/>
      <c r="FX146" s="28"/>
      <c r="FY146" s="28"/>
      <c r="FZ146" s="28"/>
      <c r="GA146" s="28"/>
      <c r="GB146" s="28"/>
      <c r="GC146" s="28"/>
      <c r="GD146" s="28"/>
      <c r="GE146" s="28"/>
      <c r="GF146" s="28"/>
      <c r="GG146" s="28"/>
      <c r="GH146" s="28"/>
      <c r="GI146" s="28"/>
      <c r="GJ146" s="28"/>
      <c r="GK146" s="28"/>
      <c r="GL146" s="28"/>
      <c r="GM146" s="28"/>
      <c r="GN146" s="28"/>
      <c r="GO146" s="28"/>
      <c r="GP146" s="28"/>
      <c r="GQ146" s="28"/>
      <c r="GR146" s="28"/>
      <c r="GS146" s="28"/>
      <c r="GT146" s="28"/>
      <c r="GU146" s="28"/>
      <c r="GV146" s="28"/>
      <c r="GW146" s="28"/>
      <c r="GX146" s="28"/>
      <c r="GY146" s="28"/>
      <c r="GZ146" s="28"/>
      <c r="HA146" s="28"/>
      <c r="HB146" s="28"/>
      <c r="HC146" s="28"/>
      <c r="HD146" s="28"/>
      <c r="HE146" s="28"/>
      <c r="HF146" s="28"/>
      <c r="HG146" s="28"/>
      <c r="HH146" s="28"/>
      <c r="HI146" s="28"/>
      <c r="HJ146" s="28"/>
      <c r="HK146" s="28"/>
      <c r="HL146" s="28"/>
      <c r="HM146" s="28"/>
      <c r="HN146" s="28"/>
      <c r="HO146" s="28"/>
      <c r="HP146" s="28"/>
      <c r="HQ146" s="28"/>
      <c r="HR146" s="28"/>
      <c r="HS146" s="28"/>
      <c r="HT146" s="28"/>
      <c r="HU146" s="28"/>
      <c r="HV146" s="28"/>
      <c r="HW146" s="28"/>
      <c r="HX146" s="28"/>
      <c r="HY146" s="28"/>
      <c r="HZ146" s="28"/>
      <c r="IA146" s="28"/>
      <c r="IB146" s="28"/>
      <c r="IC146" s="28"/>
      <c r="ID146" s="28"/>
      <c r="IE146" s="28"/>
      <c r="IF146" s="28"/>
      <c r="IG146" s="28"/>
      <c r="IH146" s="28"/>
      <c r="II146" s="28"/>
      <c r="IJ146" s="28"/>
      <c r="IK146" s="28"/>
      <c r="IL146" s="28"/>
      <c r="IM146" s="28"/>
      <c r="IN146" s="28"/>
      <c r="IO146" s="28"/>
      <c r="IP146" s="28"/>
      <c r="IQ146" s="28"/>
      <c r="IR146" s="28"/>
    </row>
    <row r="147" spans="1:252" ht="75" x14ac:dyDescent="0.25">
      <c r="A147" s="111" t="s">
        <v>344</v>
      </c>
      <c r="B147" s="112" t="s">
        <v>345</v>
      </c>
      <c r="C147" s="104">
        <v>17</v>
      </c>
      <c r="D147" s="104" t="s">
        <v>346</v>
      </c>
      <c r="E147" s="113">
        <v>0.97</v>
      </c>
      <c r="F147" s="113">
        <v>1</v>
      </c>
      <c r="G147" s="104" t="s">
        <v>347</v>
      </c>
      <c r="H147" s="104" t="s">
        <v>366</v>
      </c>
      <c r="I147" s="104" t="s">
        <v>367</v>
      </c>
      <c r="J147" s="104">
        <v>2</v>
      </c>
      <c r="K147" s="104">
        <v>2</v>
      </c>
      <c r="L147" s="104" t="s">
        <v>658</v>
      </c>
      <c r="M147" s="114" t="s">
        <v>35</v>
      </c>
      <c r="N147" s="98" t="s">
        <v>36</v>
      </c>
      <c r="O147" s="56" t="s">
        <v>37</v>
      </c>
      <c r="P147" s="56">
        <v>0</v>
      </c>
      <c r="Q147" s="56">
        <v>1</v>
      </c>
      <c r="R147" s="56">
        <v>1</v>
      </c>
      <c r="S147" s="70">
        <f t="shared" si="2"/>
        <v>1</v>
      </c>
      <c r="T147" s="98">
        <v>10946030102</v>
      </c>
      <c r="U147" s="98" t="s">
        <v>420</v>
      </c>
      <c r="V147" s="115">
        <v>1526593</v>
      </c>
      <c r="W147" s="115">
        <v>0</v>
      </c>
      <c r="X147" s="119">
        <f>W147/V147</f>
        <v>0</v>
      </c>
      <c r="Y147" s="121" t="s">
        <v>421</v>
      </c>
      <c r="Z147" s="121" t="s">
        <v>564</v>
      </c>
      <c r="AA147" s="73" t="s">
        <v>565</v>
      </c>
      <c r="AB147" s="56" t="s">
        <v>368</v>
      </c>
      <c r="AC147" s="3"/>
      <c r="AD147" s="3"/>
      <c r="AE147" s="3"/>
      <c r="AF147" s="3"/>
      <c r="AG147" s="3"/>
      <c r="AH147" s="3"/>
      <c r="AI147" s="3"/>
      <c r="AJ147" s="3"/>
      <c r="AK147" s="3"/>
      <c r="AL147" s="3"/>
      <c r="AM147" s="3"/>
      <c r="AN147" s="3"/>
      <c r="AO147" s="3"/>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c r="FJ147" s="28"/>
      <c r="FK147" s="28"/>
      <c r="FL147" s="28"/>
      <c r="FM147" s="28"/>
      <c r="FN147" s="28"/>
      <c r="FO147" s="28"/>
      <c r="FP147" s="28"/>
      <c r="FQ147" s="28"/>
      <c r="FR147" s="28"/>
      <c r="FS147" s="28"/>
      <c r="FT147" s="28"/>
      <c r="FU147" s="28"/>
      <c r="FV147" s="28"/>
      <c r="FW147" s="28"/>
      <c r="FX147" s="28"/>
      <c r="FY147" s="28"/>
      <c r="FZ147" s="28"/>
      <c r="GA147" s="28"/>
      <c r="GB147" s="28"/>
      <c r="GC147" s="28"/>
      <c r="GD147" s="28"/>
      <c r="GE147" s="28"/>
      <c r="GF147" s="28"/>
      <c r="GG147" s="28"/>
      <c r="GH147" s="28"/>
      <c r="GI147" s="28"/>
      <c r="GJ147" s="28"/>
      <c r="GK147" s="28"/>
      <c r="GL147" s="28"/>
      <c r="GM147" s="28"/>
      <c r="GN147" s="28"/>
      <c r="GO147" s="28"/>
      <c r="GP147" s="28"/>
      <c r="GQ147" s="28"/>
      <c r="GR147" s="28"/>
      <c r="GS147" s="28"/>
      <c r="GT147" s="28"/>
      <c r="GU147" s="28"/>
      <c r="GV147" s="28"/>
      <c r="GW147" s="28"/>
      <c r="GX147" s="28"/>
      <c r="GY147" s="28"/>
      <c r="GZ147" s="28"/>
      <c r="HA147" s="28"/>
      <c r="HB147" s="28"/>
      <c r="HC147" s="28"/>
      <c r="HD147" s="28"/>
      <c r="HE147" s="28"/>
      <c r="HF147" s="28"/>
      <c r="HG147" s="28"/>
      <c r="HH147" s="28"/>
      <c r="HI147" s="28"/>
      <c r="HJ147" s="28"/>
      <c r="HK147" s="28"/>
      <c r="HL147" s="28"/>
      <c r="HM147" s="28"/>
      <c r="HN147" s="28"/>
      <c r="HO147" s="28"/>
      <c r="HP147" s="28"/>
      <c r="HQ147" s="28"/>
      <c r="HR147" s="28"/>
      <c r="HS147" s="28"/>
      <c r="HT147" s="28"/>
      <c r="HU147" s="28"/>
      <c r="HV147" s="28"/>
      <c r="HW147" s="28"/>
      <c r="HX147" s="28"/>
      <c r="HY147" s="28"/>
      <c r="HZ147" s="28"/>
      <c r="IA147" s="28"/>
      <c r="IB147" s="28"/>
      <c r="IC147" s="28"/>
      <c r="ID147" s="28"/>
      <c r="IE147" s="28"/>
      <c r="IF147" s="28"/>
      <c r="IG147" s="28"/>
      <c r="IH147" s="28"/>
      <c r="II147" s="28"/>
      <c r="IJ147" s="28"/>
      <c r="IK147" s="28"/>
      <c r="IL147" s="28"/>
      <c r="IM147" s="28"/>
      <c r="IN147" s="28"/>
      <c r="IO147" s="28"/>
      <c r="IP147" s="28"/>
      <c r="IQ147" s="28"/>
      <c r="IR147" s="28"/>
    </row>
    <row r="148" spans="1:252" ht="272.25" x14ac:dyDescent="0.25">
      <c r="A148" s="111"/>
      <c r="B148" s="112"/>
      <c r="C148" s="104"/>
      <c r="D148" s="104"/>
      <c r="E148" s="113"/>
      <c r="F148" s="113"/>
      <c r="G148" s="104"/>
      <c r="H148" s="104"/>
      <c r="I148" s="104"/>
      <c r="J148" s="104"/>
      <c r="K148" s="104"/>
      <c r="L148" s="104"/>
      <c r="M148" s="114"/>
      <c r="N148" s="98"/>
      <c r="O148" s="56" t="s">
        <v>38</v>
      </c>
      <c r="P148" s="56">
        <v>1</v>
      </c>
      <c r="Q148" s="56">
        <v>1</v>
      </c>
      <c r="R148" s="4" t="s">
        <v>209</v>
      </c>
      <c r="S148" s="70">
        <f t="shared" si="2"/>
        <v>1</v>
      </c>
      <c r="T148" s="98"/>
      <c r="U148" s="98"/>
      <c r="V148" s="115"/>
      <c r="W148" s="115"/>
      <c r="X148" s="116"/>
      <c r="Y148" s="98"/>
      <c r="Z148" s="98"/>
      <c r="AA148" s="73" t="s">
        <v>566</v>
      </c>
      <c r="AB148" s="56" t="s">
        <v>368</v>
      </c>
      <c r="AC148" s="3"/>
      <c r="AD148" s="3"/>
      <c r="AE148" s="3"/>
      <c r="AF148" s="3"/>
      <c r="AG148" s="3"/>
      <c r="AH148" s="3"/>
      <c r="AI148" s="3"/>
      <c r="AJ148" s="3"/>
      <c r="AK148" s="3"/>
      <c r="AL148" s="3"/>
      <c r="AM148" s="3"/>
      <c r="AN148" s="3"/>
      <c r="AO148" s="3"/>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c r="FJ148" s="28"/>
      <c r="FK148" s="28"/>
      <c r="FL148" s="28"/>
      <c r="FM148" s="28"/>
      <c r="FN148" s="28"/>
      <c r="FO148" s="28"/>
      <c r="FP148" s="28"/>
      <c r="FQ148" s="28"/>
      <c r="FR148" s="28"/>
      <c r="FS148" s="28"/>
      <c r="FT148" s="28"/>
      <c r="FU148" s="28"/>
      <c r="FV148" s="28"/>
      <c r="FW148" s="28"/>
      <c r="FX148" s="28"/>
      <c r="FY148" s="28"/>
      <c r="FZ148" s="28"/>
      <c r="GA148" s="28"/>
      <c r="GB148" s="28"/>
      <c r="GC148" s="28"/>
      <c r="GD148" s="28"/>
      <c r="GE148" s="28"/>
      <c r="GF148" s="28"/>
      <c r="GG148" s="28"/>
      <c r="GH148" s="28"/>
      <c r="GI148" s="28"/>
      <c r="GJ148" s="28"/>
      <c r="GK148" s="28"/>
      <c r="GL148" s="28"/>
      <c r="GM148" s="28"/>
      <c r="GN148" s="28"/>
      <c r="GO148" s="28"/>
      <c r="GP148" s="28"/>
      <c r="GQ148" s="28"/>
      <c r="GR148" s="28"/>
      <c r="GS148" s="28"/>
      <c r="GT148" s="28"/>
      <c r="GU148" s="28"/>
      <c r="GV148" s="28"/>
      <c r="GW148" s="28"/>
      <c r="GX148" s="28"/>
      <c r="GY148" s="28"/>
      <c r="GZ148" s="28"/>
      <c r="HA148" s="28"/>
      <c r="HB148" s="28"/>
      <c r="HC148" s="28"/>
      <c r="HD148" s="28"/>
      <c r="HE148" s="28"/>
      <c r="HF148" s="28"/>
      <c r="HG148" s="28"/>
      <c r="HH148" s="28"/>
      <c r="HI148" s="28"/>
      <c r="HJ148" s="28"/>
      <c r="HK148" s="28"/>
      <c r="HL148" s="28"/>
      <c r="HM148" s="28"/>
      <c r="HN148" s="28"/>
      <c r="HO148" s="28"/>
      <c r="HP148" s="28"/>
      <c r="HQ148" s="28"/>
      <c r="HR148" s="28"/>
      <c r="HS148" s="28"/>
      <c r="HT148" s="28"/>
      <c r="HU148" s="28"/>
      <c r="HV148" s="28"/>
      <c r="HW148" s="28"/>
      <c r="HX148" s="28"/>
      <c r="HY148" s="28"/>
      <c r="HZ148" s="28"/>
      <c r="IA148" s="28"/>
      <c r="IB148" s="28"/>
      <c r="IC148" s="28"/>
      <c r="ID148" s="28"/>
      <c r="IE148" s="28"/>
      <c r="IF148" s="28"/>
      <c r="IG148" s="28"/>
      <c r="IH148" s="28"/>
      <c r="II148" s="28"/>
      <c r="IJ148" s="28"/>
      <c r="IK148" s="28"/>
      <c r="IL148" s="28"/>
      <c r="IM148" s="28"/>
      <c r="IN148" s="28"/>
      <c r="IO148" s="28"/>
      <c r="IP148" s="28"/>
      <c r="IQ148" s="28"/>
      <c r="IR148" s="28"/>
    </row>
    <row r="149" spans="1:252" ht="75" x14ac:dyDescent="0.25">
      <c r="A149" s="111"/>
      <c r="B149" s="112"/>
      <c r="C149" s="104"/>
      <c r="D149" s="104"/>
      <c r="E149" s="113"/>
      <c r="F149" s="113"/>
      <c r="G149" s="104"/>
      <c r="H149" s="104"/>
      <c r="I149" s="104"/>
      <c r="J149" s="104"/>
      <c r="K149" s="104"/>
      <c r="L149" s="104" t="s">
        <v>659</v>
      </c>
      <c r="M149" s="114" t="s">
        <v>31</v>
      </c>
      <c r="N149" s="98" t="s">
        <v>32</v>
      </c>
      <c r="O149" s="56" t="s">
        <v>33</v>
      </c>
      <c r="P149" s="56">
        <v>0</v>
      </c>
      <c r="Q149" s="56">
        <v>1</v>
      </c>
      <c r="R149" s="4" t="s">
        <v>209</v>
      </c>
      <c r="S149" s="70">
        <f t="shared" si="2"/>
        <v>1</v>
      </c>
      <c r="T149" s="98">
        <v>10946030103</v>
      </c>
      <c r="U149" s="98" t="s">
        <v>420</v>
      </c>
      <c r="V149" s="115">
        <v>15886860</v>
      </c>
      <c r="W149" s="115">
        <v>604822</v>
      </c>
      <c r="X149" s="119">
        <f>W149/V149</f>
        <v>3.8070581600139992E-2</v>
      </c>
      <c r="Y149" s="148" t="s">
        <v>421</v>
      </c>
      <c r="Z149" s="148" t="s">
        <v>564</v>
      </c>
      <c r="AA149" s="69" t="s">
        <v>567</v>
      </c>
      <c r="AB149" s="56" t="s">
        <v>369</v>
      </c>
      <c r="AC149" s="3"/>
      <c r="AD149" s="3"/>
      <c r="AE149" s="3"/>
      <c r="AF149" s="3"/>
      <c r="AG149" s="3"/>
      <c r="AH149" s="3"/>
      <c r="AI149" s="3"/>
      <c r="AJ149" s="3"/>
      <c r="AK149" s="3"/>
      <c r="AL149" s="3"/>
      <c r="AM149" s="3"/>
      <c r="AN149" s="3"/>
      <c r="AO149" s="3"/>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c r="FJ149" s="28"/>
      <c r="FK149" s="28"/>
      <c r="FL149" s="28"/>
      <c r="FM149" s="28"/>
      <c r="FN149" s="28"/>
      <c r="FO149" s="28"/>
      <c r="FP149" s="28"/>
      <c r="FQ149" s="28"/>
      <c r="FR149" s="28"/>
      <c r="FS149" s="28"/>
      <c r="FT149" s="28"/>
      <c r="FU149" s="28"/>
      <c r="FV149" s="28"/>
      <c r="FW149" s="28"/>
      <c r="FX149" s="28"/>
      <c r="FY149" s="28"/>
      <c r="FZ149" s="28"/>
      <c r="GA149" s="28"/>
      <c r="GB149" s="28"/>
      <c r="GC149" s="28"/>
      <c r="GD149" s="28"/>
      <c r="GE149" s="28"/>
      <c r="GF149" s="28"/>
      <c r="GG149" s="28"/>
      <c r="GH149" s="28"/>
      <c r="GI149" s="28"/>
      <c r="GJ149" s="28"/>
      <c r="GK149" s="28"/>
      <c r="GL149" s="28"/>
      <c r="GM149" s="28"/>
      <c r="GN149" s="28"/>
      <c r="GO149" s="28"/>
      <c r="GP149" s="28"/>
      <c r="GQ149" s="28"/>
      <c r="GR149" s="28"/>
      <c r="GS149" s="28"/>
      <c r="GT149" s="28"/>
      <c r="GU149" s="28"/>
      <c r="GV149" s="28"/>
      <c r="GW149" s="28"/>
      <c r="GX149" s="28"/>
      <c r="GY149" s="28"/>
      <c r="GZ149" s="28"/>
      <c r="HA149" s="28"/>
      <c r="HB149" s="28"/>
      <c r="HC149" s="28"/>
      <c r="HD149" s="28"/>
      <c r="HE149" s="28"/>
      <c r="HF149" s="28"/>
      <c r="HG149" s="28"/>
      <c r="HH149" s="28"/>
      <c r="HI149" s="28"/>
      <c r="HJ149" s="28"/>
      <c r="HK149" s="28"/>
      <c r="HL149" s="28"/>
      <c r="HM149" s="28"/>
      <c r="HN149" s="28"/>
      <c r="HO149" s="28"/>
      <c r="HP149" s="28"/>
      <c r="HQ149" s="28"/>
      <c r="HR149" s="28"/>
      <c r="HS149" s="28"/>
      <c r="HT149" s="28"/>
      <c r="HU149" s="28"/>
      <c r="HV149" s="28"/>
      <c r="HW149" s="28"/>
      <c r="HX149" s="28"/>
      <c r="HY149" s="28"/>
      <c r="HZ149" s="28"/>
      <c r="IA149" s="28"/>
      <c r="IB149" s="28"/>
      <c r="IC149" s="28"/>
      <c r="ID149" s="28"/>
      <c r="IE149" s="28"/>
      <c r="IF149" s="28"/>
      <c r="IG149" s="28"/>
      <c r="IH149" s="28"/>
      <c r="II149" s="28"/>
      <c r="IJ149" s="28"/>
      <c r="IK149" s="28"/>
      <c r="IL149" s="28"/>
      <c r="IM149" s="28"/>
      <c r="IN149" s="28"/>
      <c r="IO149" s="28"/>
      <c r="IP149" s="28"/>
      <c r="IQ149" s="28"/>
      <c r="IR149" s="28"/>
    </row>
    <row r="150" spans="1:252" ht="69.75" customHeight="1" x14ac:dyDescent="0.25">
      <c r="A150" s="111" t="s">
        <v>344</v>
      </c>
      <c r="B150" s="112" t="s">
        <v>345</v>
      </c>
      <c r="C150" s="104">
        <v>17</v>
      </c>
      <c r="D150" s="104" t="s">
        <v>346</v>
      </c>
      <c r="E150" s="113">
        <v>0.97</v>
      </c>
      <c r="F150" s="113">
        <v>1</v>
      </c>
      <c r="G150" s="104" t="s">
        <v>347</v>
      </c>
      <c r="H150" s="104" t="s">
        <v>366</v>
      </c>
      <c r="I150" s="104" t="s">
        <v>370</v>
      </c>
      <c r="J150" s="104">
        <v>4</v>
      </c>
      <c r="K150" s="104">
        <v>7</v>
      </c>
      <c r="L150" s="104"/>
      <c r="M150" s="114"/>
      <c r="N150" s="98"/>
      <c r="O150" s="98" t="s">
        <v>34</v>
      </c>
      <c r="P150" s="98">
        <v>4</v>
      </c>
      <c r="Q150" s="98">
        <v>4</v>
      </c>
      <c r="R150" s="98">
        <v>5</v>
      </c>
      <c r="S150" s="136">
        <v>1</v>
      </c>
      <c r="T150" s="98"/>
      <c r="U150" s="98"/>
      <c r="V150" s="115"/>
      <c r="W150" s="115"/>
      <c r="X150" s="116"/>
      <c r="Y150" s="149"/>
      <c r="Z150" s="149"/>
      <c r="AA150" s="141" t="s">
        <v>568</v>
      </c>
      <c r="AB150" s="98" t="s">
        <v>369</v>
      </c>
      <c r="AC150" s="3"/>
      <c r="AD150" s="3"/>
      <c r="AE150" s="3"/>
      <c r="AF150" s="3"/>
      <c r="AG150" s="3"/>
      <c r="AH150" s="3"/>
      <c r="AI150" s="3"/>
      <c r="AJ150" s="3"/>
      <c r="AK150" s="3"/>
      <c r="AL150" s="3"/>
      <c r="AM150" s="3"/>
      <c r="AN150" s="3"/>
      <c r="AO150" s="3"/>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c r="FJ150" s="28"/>
      <c r="FK150" s="28"/>
      <c r="FL150" s="28"/>
      <c r="FM150" s="28"/>
      <c r="FN150" s="28"/>
      <c r="FO150" s="28"/>
      <c r="FP150" s="28"/>
      <c r="FQ150" s="28"/>
      <c r="FR150" s="28"/>
      <c r="FS150" s="28"/>
      <c r="FT150" s="28"/>
      <c r="FU150" s="28"/>
      <c r="FV150" s="28"/>
      <c r="FW150" s="28"/>
      <c r="FX150" s="28"/>
      <c r="FY150" s="28"/>
      <c r="FZ150" s="28"/>
      <c r="GA150" s="28"/>
      <c r="GB150" s="28"/>
      <c r="GC150" s="28"/>
      <c r="GD150" s="28"/>
      <c r="GE150" s="28"/>
      <c r="GF150" s="28"/>
      <c r="GG150" s="28"/>
      <c r="GH150" s="28"/>
      <c r="GI150" s="28"/>
      <c r="GJ150" s="28"/>
      <c r="GK150" s="28"/>
      <c r="GL150" s="28"/>
      <c r="GM150" s="28"/>
      <c r="GN150" s="28"/>
      <c r="GO150" s="28"/>
      <c r="GP150" s="28"/>
      <c r="GQ150" s="28"/>
      <c r="GR150" s="28"/>
      <c r="GS150" s="28"/>
      <c r="GT150" s="28"/>
      <c r="GU150" s="28"/>
      <c r="GV150" s="28"/>
      <c r="GW150" s="28"/>
      <c r="GX150" s="28"/>
      <c r="GY150" s="28"/>
      <c r="GZ150" s="28"/>
      <c r="HA150" s="28"/>
      <c r="HB150" s="28"/>
      <c r="HC150" s="28"/>
      <c r="HD150" s="28"/>
      <c r="HE150" s="28"/>
      <c r="HF150" s="28"/>
      <c r="HG150" s="28"/>
      <c r="HH150" s="28"/>
      <c r="HI150" s="28"/>
      <c r="HJ150" s="28"/>
      <c r="HK150" s="28"/>
      <c r="HL150" s="28"/>
      <c r="HM150" s="28"/>
      <c r="HN150" s="28"/>
      <c r="HO150" s="28"/>
      <c r="HP150" s="28"/>
      <c r="HQ150" s="28"/>
      <c r="HR150" s="28"/>
      <c r="HS150" s="28"/>
      <c r="HT150" s="28"/>
      <c r="HU150" s="28"/>
      <c r="HV150" s="28"/>
      <c r="HW150" s="28"/>
      <c r="HX150" s="28"/>
      <c r="HY150" s="28"/>
      <c r="HZ150" s="28"/>
      <c r="IA150" s="28"/>
      <c r="IB150" s="28"/>
      <c r="IC150" s="28"/>
      <c r="ID150" s="28"/>
      <c r="IE150" s="28"/>
      <c r="IF150" s="28"/>
      <c r="IG150" s="28"/>
      <c r="IH150" s="28"/>
      <c r="II150" s="28"/>
      <c r="IJ150" s="28"/>
      <c r="IK150" s="28"/>
      <c r="IL150" s="28"/>
      <c r="IM150" s="28"/>
      <c r="IN150" s="28"/>
      <c r="IO150" s="28"/>
      <c r="IP150" s="28"/>
      <c r="IQ150" s="28"/>
      <c r="IR150" s="28"/>
    </row>
    <row r="151" spans="1:252" ht="69.75" customHeight="1" x14ac:dyDescent="0.25">
      <c r="A151" s="111"/>
      <c r="B151" s="112"/>
      <c r="C151" s="104"/>
      <c r="D151" s="104"/>
      <c r="E151" s="113"/>
      <c r="F151" s="113"/>
      <c r="G151" s="104"/>
      <c r="H151" s="104"/>
      <c r="I151" s="104"/>
      <c r="J151" s="104"/>
      <c r="K151" s="104"/>
      <c r="L151" s="104"/>
      <c r="M151" s="114"/>
      <c r="N151" s="98"/>
      <c r="O151" s="98"/>
      <c r="P151" s="98"/>
      <c r="Q151" s="98"/>
      <c r="R151" s="98"/>
      <c r="S151" s="116"/>
      <c r="T151" s="98"/>
      <c r="U151" s="98"/>
      <c r="V151" s="115"/>
      <c r="W151" s="115"/>
      <c r="X151" s="116"/>
      <c r="Y151" s="149"/>
      <c r="Z151" s="149"/>
      <c r="AA151" s="141"/>
      <c r="AB151" s="98"/>
      <c r="AC151" s="3"/>
      <c r="AD151" s="3"/>
      <c r="AE151" s="3"/>
      <c r="AF151" s="3"/>
      <c r="AG151" s="3"/>
      <c r="AH151" s="3"/>
      <c r="AI151" s="3"/>
      <c r="AJ151" s="3"/>
      <c r="AK151" s="3"/>
      <c r="AL151" s="3"/>
      <c r="AM151" s="3"/>
      <c r="AN151" s="3"/>
      <c r="AO151" s="3"/>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c r="IR151" s="28"/>
    </row>
    <row r="152" spans="1:252" ht="69.75" customHeight="1" x14ac:dyDescent="0.25">
      <c r="A152" s="111"/>
      <c r="B152" s="112"/>
      <c r="C152" s="104"/>
      <c r="D152" s="104"/>
      <c r="E152" s="113"/>
      <c r="F152" s="113"/>
      <c r="G152" s="104"/>
      <c r="H152" s="104"/>
      <c r="I152" s="104"/>
      <c r="J152" s="104"/>
      <c r="K152" s="104"/>
      <c r="L152" s="104"/>
      <c r="M152" s="114"/>
      <c r="N152" s="98"/>
      <c r="O152" s="98"/>
      <c r="P152" s="98"/>
      <c r="Q152" s="98"/>
      <c r="R152" s="98"/>
      <c r="S152" s="116"/>
      <c r="T152" s="98"/>
      <c r="U152" s="98"/>
      <c r="V152" s="115"/>
      <c r="W152" s="115"/>
      <c r="X152" s="116"/>
      <c r="Y152" s="150"/>
      <c r="Z152" s="150"/>
      <c r="AA152" s="141"/>
      <c r="AB152" s="98"/>
      <c r="AC152" s="3"/>
      <c r="AD152" s="3"/>
      <c r="AE152" s="3"/>
      <c r="AF152" s="3"/>
      <c r="AG152" s="3"/>
      <c r="AH152" s="3"/>
      <c r="AI152" s="3"/>
      <c r="AJ152" s="3"/>
      <c r="AK152" s="3"/>
      <c r="AL152" s="3"/>
      <c r="AM152" s="3"/>
      <c r="AN152" s="3"/>
      <c r="AO152" s="3"/>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c r="FJ152" s="28"/>
      <c r="FK152" s="28"/>
      <c r="FL152" s="28"/>
      <c r="FM152" s="28"/>
      <c r="FN152" s="28"/>
      <c r="FO152" s="28"/>
      <c r="FP152" s="28"/>
      <c r="FQ152" s="28"/>
      <c r="FR152" s="28"/>
      <c r="FS152" s="28"/>
      <c r="FT152" s="28"/>
      <c r="FU152" s="28"/>
      <c r="FV152" s="28"/>
      <c r="FW152" s="28"/>
      <c r="FX152" s="28"/>
      <c r="FY152" s="28"/>
      <c r="FZ152" s="28"/>
      <c r="GA152" s="28"/>
      <c r="GB152" s="28"/>
      <c r="GC152" s="28"/>
      <c r="GD152" s="28"/>
      <c r="GE152" s="28"/>
      <c r="GF152" s="28"/>
      <c r="GG152" s="28"/>
      <c r="GH152" s="28"/>
      <c r="GI152" s="28"/>
      <c r="GJ152" s="28"/>
      <c r="GK152" s="28"/>
      <c r="GL152" s="28"/>
      <c r="GM152" s="28"/>
      <c r="GN152" s="28"/>
      <c r="GO152" s="28"/>
      <c r="GP152" s="28"/>
      <c r="GQ152" s="28"/>
      <c r="GR152" s="28"/>
      <c r="GS152" s="28"/>
      <c r="GT152" s="28"/>
      <c r="GU152" s="28"/>
      <c r="GV152" s="28"/>
      <c r="GW152" s="28"/>
      <c r="GX152" s="28"/>
      <c r="GY152" s="28"/>
      <c r="GZ152" s="28"/>
      <c r="HA152" s="28"/>
      <c r="HB152" s="28"/>
      <c r="HC152" s="28"/>
      <c r="HD152" s="28"/>
      <c r="HE152" s="28"/>
      <c r="HF152" s="28"/>
      <c r="HG152" s="28"/>
      <c r="HH152" s="28"/>
      <c r="HI152" s="28"/>
      <c r="HJ152" s="28"/>
      <c r="HK152" s="28"/>
      <c r="HL152" s="28"/>
      <c r="HM152" s="28"/>
      <c r="HN152" s="28"/>
      <c r="HO152" s="28"/>
      <c r="HP152" s="28"/>
      <c r="HQ152" s="28"/>
      <c r="HR152" s="28"/>
      <c r="HS152" s="28"/>
      <c r="HT152" s="28"/>
      <c r="HU152" s="28"/>
      <c r="HV152" s="28"/>
      <c r="HW152" s="28"/>
      <c r="HX152" s="28"/>
      <c r="HY152" s="28"/>
      <c r="HZ152" s="28"/>
      <c r="IA152" s="28"/>
      <c r="IB152" s="28"/>
      <c r="IC152" s="28"/>
      <c r="ID152" s="28"/>
      <c r="IE152" s="28"/>
      <c r="IF152" s="28"/>
      <c r="IG152" s="28"/>
      <c r="IH152" s="28"/>
      <c r="II152" s="28"/>
      <c r="IJ152" s="28"/>
      <c r="IK152" s="28"/>
      <c r="IL152" s="28"/>
      <c r="IM152" s="28"/>
      <c r="IN152" s="28"/>
      <c r="IO152" s="28"/>
      <c r="IP152" s="28"/>
      <c r="IQ152" s="28"/>
      <c r="IR152" s="28"/>
    </row>
    <row r="153" spans="1:252" ht="180" x14ac:dyDescent="0.25">
      <c r="A153" s="142" t="s">
        <v>344</v>
      </c>
      <c r="B153" s="145" t="s">
        <v>345</v>
      </c>
      <c r="C153" s="130">
        <v>17</v>
      </c>
      <c r="D153" s="130" t="s">
        <v>346</v>
      </c>
      <c r="E153" s="133">
        <v>0.97</v>
      </c>
      <c r="F153" s="133">
        <v>1</v>
      </c>
      <c r="G153" s="130" t="s">
        <v>347</v>
      </c>
      <c r="H153" s="130" t="s">
        <v>371</v>
      </c>
      <c r="I153" s="130" t="s">
        <v>372</v>
      </c>
      <c r="J153" s="133">
        <v>1</v>
      </c>
      <c r="K153" s="133">
        <v>1</v>
      </c>
      <c r="L153" s="104" t="s">
        <v>660</v>
      </c>
      <c r="M153" s="114" t="s">
        <v>39</v>
      </c>
      <c r="N153" s="98" t="s">
        <v>40</v>
      </c>
      <c r="O153" s="56" t="s">
        <v>41</v>
      </c>
      <c r="P153" s="58">
        <v>0.89</v>
      </c>
      <c r="Q153" s="58">
        <f>100%-P153</f>
        <v>0.10999999999999999</v>
      </c>
      <c r="R153" s="58">
        <v>0.11</v>
      </c>
      <c r="S153" s="70">
        <f t="shared" si="2"/>
        <v>1.0000000000000002</v>
      </c>
      <c r="T153" s="98">
        <v>10946040101</v>
      </c>
      <c r="U153" s="98" t="s">
        <v>420</v>
      </c>
      <c r="V153" s="115">
        <v>148200000</v>
      </c>
      <c r="W153" s="115">
        <v>124804240</v>
      </c>
      <c r="X153" s="136">
        <f>W153/V153</f>
        <v>0.84213387314439947</v>
      </c>
      <c r="Y153" s="98" t="s">
        <v>569</v>
      </c>
      <c r="Z153" s="98" t="s">
        <v>570</v>
      </c>
      <c r="AA153" s="69" t="s">
        <v>571</v>
      </c>
      <c r="AB153" s="56" t="s">
        <v>373</v>
      </c>
      <c r="AC153" s="3"/>
      <c r="AD153" s="3"/>
      <c r="AE153" s="3"/>
      <c r="AF153" s="3"/>
      <c r="AG153" s="3"/>
      <c r="AH153" s="3"/>
      <c r="AI153" s="3"/>
      <c r="AJ153" s="3"/>
      <c r="AK153" s="3"/>
      <c r="AL153" s="3"/>
      <c r="AM153" s="3"/>
      <c r="AN153" s="3"/>
      <c r="AO153" s="3"/>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c r="FJ153" s="28"/>
      <c r="FK153" s="28"/>
      <c r="FL153" s="28"/>
      <c r="FM153" s="28"/>
      <c r="FN153" s="28"/>
      <c r="FO153" s="28"/>
      <c r="FP153" s="28"/>
      <c r="FQ153" s="28"/>
      <c r="FR153" s="28"/>
      <c r="FS153" s="28"/>
      <c r="FT153" s="28"/>
      <c r="FU153" s="28"/>
      <c r="FV153" s="28"/>
      <c r="FW153" s="28"/>
      <c r="FX153" s="28"/>
      <c r="FY153" s="28"/>
      <c r="FZ153" s="28"/>
      <c r="GA153" s="28"/>
      <c r="GB153" s="28"/>
      <c r="GC153" s="28"/>
      <c r="GD153" s="28"/>
      <c r="GE153" s="28"/>
      <c r="GF153" s="28"/>
      <c r="GG153" s="28"/>
      <c r="GH153" s="28"/>
      <c r="GI153" s="28"/>
      <c r="GJ153" s="28"/>
      <c r="GK153" s="28"/>
      <c r="GL153" s="28"/>
      <c r="GM153" s="28"/>
      <c r="GN153" s="28"/>
      <c r="GO153" s="28"/>
      <c r="GP153" s="28"/>
      <c r="GQ153" s="28"/>
      <c r="GR153" s="28"/>
      <c r="GS153" s="28"/>
      <c r="GT153" s="28"/>
      <c r="GU153" s="28"/>
      <c r="GV153" s="28"/>
      <c r="GW153" s="28"/>
      <c r="GX153" s="28"/>
      <c r="GY153" s="28"/>
      <c r="GZ153" s="28"/>
      <c r="HA153" s="28"/>
      <c r="HB153" s="28"/>
      <c r="HC153" s="28"/>
      <c r="HD153" s="28"/>
      <c r="HE153" s="28"/>
      <c r="HF153" s="28"/>
      <c r="HG153" s="28"/>
      <c r="HH153" s="28"/>
      <c r="HI153" s="28"/>
      <c r="HJ153" s="28"/>
      <c r="HK153" s="28"/>
      <c r="HL153" s="28"/>
      <c r="HM153" s="28"/>
      <c r="HN153" s="28"/>
      <c r="HO153" s="28"/>
      <c r="HP153" s="28"/>
      <c r="HQ153" s="28"/>
      <c r="HR153" s="28"/>
      <c r="HS153" s="28"/>
      <c r="HT153" s="28"/>
      <c r="HU153" s="28"/>
      <c r="HV153" s="28"/>
      <c r="HW153" s="28"/>
      <c r="HX153" s="28"/>
      <c r="HY153" s="28"/>
      <c r="HZ153" s="28"/>
      <c r="IA153" s="28"/>
      <c r="IB153" s="28"/>
      <c r="IC153" s="28"/>
      <c r="ID153" s="28"/>
      <c r="IE153" s="28"/>
      <c r="IF153" s="28"/>
      <c r="IG153" s="28"/>
      <c r="IH153" s="28"/>
      <c r="II153" s="28"/>
      <c r="IJ153" s="28"/>
      <c r="IK153" s="28"/>
      <c r="IL153" s="28"/>
      <c r="IM153" s="28"/>
      <c r="IN153" s="28"/>
      <c r="IO153" s="28"/>
      <c r="IP153" s="28"/>
      <c r="IQ153" s="28"/>
      <c r="IR153" s="28"/>
    </row>
    <row r="154" spans="1:252" ht="60" x14ac:dyDescent="0.25">
      <c r="A154" s="143"/>
      <c r="B154" s="146"/>
      <c r="C154" s="131"/>
      <c r="D154" s="131"/>
      <c r="E154" s="134"/>
      <c r="F154" s="134"/>
      <c r="G154" s="131"/>
      <c r="H154" s="131"/>
      <c r="I154" s="131"/>
      <c r="J154" s="134"/>
      <c r="K154" s="134"/>
      <c r="L154" s="104"/>
      <c r="M154" s="114"/>
      <c r="N154" s="98"/>
      <c r="O154" s="56" t="s">
        <v>42</v>
      </c>
      <c r="P154" s="58">
        <v>0.56000000000000005</v>
      </c>
      <c r="Q154" s="58">
        <f>100%-P154</f>
        <v>0.43999999999999995</v>
      </c>
      <c r="R154" s="58">
        <v>0.44</v>
      </c>
      <c r="S154" s="70">
        <f t="shared" si="2"/>
        <v>1.0000000000000002</v>
      </c>
      <c r="T154" s="98"/>
      <c r="U154" s="98"/>
      <c r="V154" s="115"/>
      <c r="W154" s="115"/>
      <c r="X154" s="116"/>
      <c r="Y154" s="98"/>
      <c r="Z154" s="98"/>
      <c r="AA154" s="69" t="s">
        <v>572</v>
      </c>
      <c r="AB154" s="56" t="s">
        <v>373</v>
      </c>
      <c r="AC154" s="3"/>
      <c r="AD154" s="3"/>
      <c r="AE154" s="3"/>
      <c r="AF154" s="3"/>
      <c r="AG154" s="3"/>
      <c r="AH154" s="3"/>
      <c r="AI154" s="3"/>
      <c r="AJ154" s="3"/>
      <c r="AK154" s="3"/>
      <c r="AL154" s="3"/>
      <c r="AM154" s="3"/>
      <c r="AN154" s="3"/>
      <c r="AO154" s="3"/>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c r="FJ154" s="28"/>
      <c r="FK154" s="28"/>
      <c r="FL154" s="28"/>
      <c r="FM154" s="28"/>
      <c r="FN154" s="28"/>
      <c r="FO154" s="28"/>
      <c r="FP154" s="28"/>
      <c r="FQ154" s="28"/>
      <c r="FR154" s="28"/>
      <c r="FS154" s="28"/>
      <c r="FT154" s="28"/>
      <c r="FU154" s="28"/>
      <c r="FV154" s="28"/>
      <c r="FW154" s="28"/>
      <c r="FX154" s="28"/>
      <c r="FY154" s="28"/>
      <c r="FZ154" s="28"/>
      <c r="GA154" s="28"/>
      <c r="GB154" s="28"/>
      <c r="GC154" s="28"/>
      <c r="GD154" s="28"/>
      <c r="GE154" s="28"/>
      <c r="GF154" s="28"/>
      <c r="GG154" s="28"/>
      <c r="GH154" s="28"/>
      <c r="GI154" s="28"/>
      <c r="GJ154" s="28"/>
      <c r="GK154" s="28"/>
      <c r="GL154" s="28"/>
      <c r="GM154" s="28"/>
      <c r="GN154" s="28"/>
      <c r="GO154" s="28"/>
      <c r="GP154" s="28"/>
      <c r="GQ154" s="28"/>
      <c r="GR154" s="28"/>
      <c r="GS154" s="28"/>
      <c r="GT154" s="28"/>
      <c r="GU154" s="28"/>
      <c r="GV154" s="28"/>
      <c r="GW154" s="28"/>
      <c r="GX154" s="28"/>
      <c r="GY154" s="28"/>
      <c r="GZ154" s="28"/>
      <c r="HA154" s="28"/>
      <c r="HB154" s="28"/>
      <c r="HC154" s="28"/>
      <c r="HD154" s="28"/>
      <c r="HE154" s="28"/>
      <c r="HF154" s="28"/>
      <c r="HG154" s="28"/>
      <c r="HH154" s="28"/>
      <c r="HI154" s="28"/>
      <c r="HJ154" s="28"/>
      <c r="HK154" s="28"/>
      <c r="HL154" s="28"/>
      <c r="HM154" s="28"/>
      <c r="HN154" s="28"/>
      <c r="HO154" s="28"/>
      <c r="HP154" s="28"/>
      <c r="HQ154" s="28"/>
      <c r="HR154" s="28"/>
      <c r="HS154" s="28"/>
      <c r="HT154" s="28"/>
      <c r="HU154" s="28"/>
      <c r="HV154" s="28"/>
      <c r="HW154" s="28"/>
      <c r="HX154" s="28"/>
      <c r="HY154" s="28"/>
      <c r="HZ154" s="28"/>
      <c r="IA154" s="28"/>
      <c r="IB154" s="28"/>
      <c r="IC154" s="28"/>
      <c r="ID154" s="28"/>
      <c r="IE154" s="28"/>
      <c r="IF154" s="28"/>
      <c r="IG154" s="28"/>
      <c r="IH154" s="28"/>
      <c r="II154" s="28"/>
      <c r="IJ154" s="28"/>
      <c r="IK154" s="28"/>
      <c r="IL154" s="28"/>
      <c r="IM154" s="28"/>
      <c r="IN154" s="28"/>
      <c r="IO154" s="28"/>
      <c r="IP154" s="28"/>
      <c r="IQ154" s="28"/>
      <c r="IR154" s="28"/>
    </row>
    <row r="155" spans="1:252" ht="60" x14ac:dyDescent="0.25">
      <c r="A155" s="143"/>
      <c r="B155" s="146"/>
      <c r="C155" s="131"/>
      <c r="D155" s="131"/>
      <c r="E155" s="134"/>
      <c r="F155" s="134"/>
      <c r="G155" s="131"/>
      <c r="H155" s="131"/>
      <c r="I155" s="131"/>
      <c r="J155" s="134"/>
      <c r="K155" s="134"/>
      <c r="L155" s="104"/>
      <c r="M155" s="114"/>
      <c r="N155" s="98"/>
      <c r="O155" s="56" t="s">
        <v>43</v>
      </c>
      <c r="P155" s="58">
        <v>1</v>
      </c>
      <c r="Q155" s="58">
        <v>1</v>
      </c>
      <c r="R155" s="58">
        <v>1</v>
      </c>
      <c r="S155" s="70">
        <f t="shared" si="2"/>
        <v>1</v>
      </c>
      <c r="T155" s="98"/>
      <c r="U155" s="98"/>
      <c r="V155" s="115"/>
      <c r="W155" s="115"/>
      <c r="X155" s="116"/>
      <c r="Y155" s="98"/>
      <c r="Z155" s="98"/>
      <c r="AA155" s="69" t="s">
        <v>573</v>
      </c>
      <c r="AB155" s="56" t="s">
        <v>373</v>
      </c>
      <c r="AC155" s="3"/>
      <c r="AD155" s="3"/>
      <c r="AE155" s="3"/>
      <c r="AF155" s="3"/>
      <c r="AG155" s="3"/>
      <c r="AH155" s="3"/>
      <c r="AI155" s="3"/>
      <c r="AJ155" s="3"/>
      <c r="AK155" s="3"/>
      <c r="AL155" s="3"/>
      <c r="AM155" s="3"/>
      <c r="AN155" s="3"/>
      <c r="AO155" s="3"/>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c r="IR155" s="28"/>
    </row>
    <row r="156" spans="1:252" ht="407.25" customHeight="1" x14ac:dyDescent="0.25">
      <c r="A156" s="143"/>
      <c r="B156" s="146"/>
      <c r="C156" s="131"/>
      <c r="D156" s="131"/>
      <c r="E156" s="134"/>
      <c r="F156" s="134"/>
      <c r="G156" s="131"/>
      <c r="H156" s="131"/>
      <c r="I156" s="131"/>
      <c r="J156" s="134"/>
      <c r="K156" s="134"/>
      <c r="L156" s="104"/>
      <c r="M156" s="114"/>
      <c r="N156" s="56" t="s">
        <v>374</v>
      </c>
      <c r="O156" s="56" t="s">
        <v>109</v>
      </c>
      <c r="P156" s="5">
        <v>0</v>
      </c>
      <c r="Q156" s="5">
        <v>100</v>
      </c>
      <c r="R156" s="5">
        <v>78</v>
      </c>
      <c r="S156" s="78">
        <f t="shared" si="2"/>
        <v>0.78</v>
      </c>
      <c r="T156" s="98"/>
      <c r="U156" s="98"/>
      <c r="V156" s="115"/>
      <c r="W156" s="115"/>
      <c r="X156" s="116"/>
      <c r="Y156" s="82" t="s">
        <v>499</v>
      </c>
      <c r="Z156" s="82" t="s">
        <v>574</v>
      </c>
      <c r="AA156" s="69" t="s">
        <v>575</v>
      </c>
      <c r="AB156" s="56" t="s">
        <v>315</v>
      </c>
      <c r="AC156" s="3"/>
      <c r="AD156" s="3"/>
      <c r="AE156" s="3"/>
      <c r="AF156" s="3"/>
      <c r="AG156" s="3"/>
      <c r="AH156" s="3"/>
      <c r="AI156" s="3"/>
      <c r="AJ156" s="3"/>
      <c r="AK156" s="3"/>
      <c r="AL156" s="3"/>
      <c r="AM156" s="3"/>
      <c r="AN156" s="3"/>
      <c r="AO156" s="3"/>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c r="FJ156" s="28"/>
      <c r="FK156" s="28"/>
      <c r="FL156" s="28"/>
      <c r="FM156" s="28"/>
      <c r="FN156" s="28"/>
      <c r="FO156" s="28"/>
      <c r="FP156" s="28"/>
      <c r="FQ156" s="28"/>
      <c r="FR156" s="28"/>
      <c r="FS156" s="28"/>
      <c r="FT156" s="28"/>
      <c r="FU156" s="28"/>
      <c r="FV156" s="28"/>
      <c r="FW156" s="28"/>
      <c r="FX156" s="28"/>
      <c r="FY156" s="28"/>
      <c r="FZ156" s="28"/>
      <c r="GA156" s="28"/>
      <c r="GB156" s="28"/>
      <c r="GC156" s="28"/>
      <c r="GD156" s="28"/>
      <c r="GE156" s="28"/>
      <c r="GF156" s="28"/>
      <c r="GG156" s="28"/>
      <c r="GH156" s="28"/>
      <c r="GI156" s="28"/>
      <c r="GJ156" s="28"/>
      <c r="GK156" s="28"/>
      <c r="GL156" s="28"/>
      <c r="GM156" s="28"/>
      <c r="GN156" s="28"/>
      <c r="GO156" s="28"/>
      <c r="GP156" s="28"/>
      <c r="GQ156" s="28"/>
      <c r="GR156" s="28"/>
      <c r="GS156" s="28"/>
      <c r="GT156" s="28"/>
      <c r="GU156" s="28"/>
      <c r="GV156" s="28"/>
      <c r="GW156" s="28"/>
      <c r="GX156" s="28"/>
      <c r="GY156" s="28"/>
      <c r="GZ156" s="28"/>
      <c r="HA156" s="28"/>
      <c r="HB156" s="28"/>
      <c r="HC156" s="28"/>
      <c r="HD156" s="28"/>
      <c r="HE156" s="28"/>
      <c r="HF156" s="28"/>
      <c r="HG156" s="28"/>
      <c r="HH156" s="28"/>
      <c r="HI156" s="28"/>
      <c r="HJ156" s="28"/>
      <c r="HK156" s="28"/>
      <c r="HL156" s="28"/>
      <c r="HM156" s="28"/>
      <c r="HN156" s="28"/>
      <c r="HO156" s="28"/>
      <c r="HP156" s="28"/>
      <c r="HQ156" s="28"/>
      <c r="HR156" s="28"/>
      <c r="HS156" s="28"/>
      <c r="HT156" s="28"/>
      <c r="HU156" s="28"/>
      <c r="HV156" s="28"/>
      <c r="HW156" s="28"/>
      <c r="HX156" s="28"/>
      <c r="HY156" s="28"/>
      <c r="HZ156" s="28"/>
      <c r="IA156" s="28"/>
      <c r="IB156" s="28"/>
      <c r="IC156" s="28"/>
      <c r="ID156" s="28"/>
      <c r="IE156" s="28"/>
      <c r="IF156" s="28"/>
      <c r="IG156" s="28"/>
      <c r="IH156" s="28"/>
      <c r="II156" s="28"/>
      <c r="IJ156" s="28"/>
      <c r="IK156" s="28"/>
      <c r="IL156" s="28"/>
      <c r="IM156" s="28"/>
      <c r="IN156" s="28"/>
      <c r="IO156" s="28"/>
      <c r="IP156" s="28"/>
      <c r="IQ156" s="28"/>
      <c r="IR156" s="28"/>
    </row>
    <row r="157" spans="1:252" ht="255.75" customHeight="1" x14ac:dyDescent="0.25">
      <c r="A157" s="143"/>
      <c r="B157" s="146"/>
      <c r="C157" s="131"/>
      <c r="D157" s="131"/>
      <c r="E157" s="134"/>
      <c r="F157" s="134"/>
      <c r="G157" s="131"/>
      <c r="H157" s="131"/>
      <c r="I157" s="131"/>
      <c r="J157" s="134"/>
      <c r="K157" s="134"/>
      <c r="L157" s="130" t="s">
        <v>661</v>
      </c>
      <c r="M157" s="137" t="s">
        <v>44</v>
      </c>
      <c r="N157" s="107" t="s">
        <v>45</v>
      </c>
      <c r="O157" s="107" t="s">
        <v>46</v>
      </c>
      <c r="P157" s="139">
        <v>0.75</v>
      </c>
      <c r="Q157" s="139">
        <v>0.25</v>
      </c>
      <c r="R157" s="139">
        <v>0.25</v>
      </c>
      <c r="S157" s="124">
        <f t="shared" si="2"/>
        <v>1</v>
      </c>
      <c r="T157" s="107">
        <v>10946040102</v>
      </c>
      <c r="U157" s="107" t="s">
        <v>420</v>
      </c>
      <c r="V157" s="126">
        <v>50000000</v>
      </c>
      <c r="W157" s="126">
        <v>0</v>
      </c>
      <c r="X157" s="128">
        <f>W157/V157</f>
        <v>0</v>
      </c>
      <c r="Y157" s="107" t="s">
        <v>576</v>
      </c>
      <c r="Z157" s="107" t="s">
        <v>21</v>
      </c>
      <c r="AA157" s="122" t="s">
        <v>577</v>
      </c>
      <c r="AB157" s="107" t="s">
        <v>47</v>
      </c>
      <c r="AC157" s="3"/>
      <c r="AD157" s="3"/>
      <c r="AE157" s="3"/>
      <c r="AF157" s="3"/>
      <c r="AG157" s="3"/>
      <c r="AH157" s="3"/>
      <c r="AI157" s="3"/>
      <c r="AJ157" s="3"/>
      <c r="AK157" s="3"/>
      <c r="AL157" s="3"/>
      <c r="AM157" s="3"/>
      <c r="AN157" s="3"/>
      <c r="AO157" s="3"/>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c r="IR157" s="28"/>
    </row>
    <row r="158" spans="1:252" ht="409.5" customHeight="1" x14ac:dyDescent="0.25">
      <c r="A158" s="144"/>
      <c r="B158" s="147"/>
      <c r="C158" s="132"/>
      <c r="D158" s="132"/>
      <c r="E158" s="135"/>
      <c r="F158" s="135"/>
      <c r="G158" s="132"/>
      <c r="H158" s="132"/>
      <c r="I158" s="132"/>
      <c r="J158" s="135"/>
      <c r="K158" s="135"/>
      <c r="L158" s="132"/>
      <c r="M158" s="138"/>
      <c r="N158" s="108"/>
      <c r="O158" s="108"/>
      <c r="P158" s="140"/>
      <c r="Q158" s="140"/>
      <c r="R158" s="140"/>
      <c r="S158" s="125"/>
      <c r="T158" s="108"/>
      <c r="U158" s="108"/>
      <c r="V158" s="127"/>
      <c r="W158" s="127"/>
      <c r="X158" s="129"/>
      <c r="Y158" s="108"/>
      <c r="Z158" s="108"/>
      <c r="AA158" s="123"/>
      <c r="AB158" s="108"/>
      <c r="AC158" s="3"/>
      <c r="AD158" s="3"/>
      <c r="AE158" s="3"/>
      <c r="AF158" s="3"/>
      <c r="AG158" s="3"/>
      <c r="AH158" s="3"/>
      <c r="AI158" s="3"/>
      <c r="AJ158" s="3"/>
      <c r="AK158" s="3"/>
      <c r="AL158" s="3"/>
      <c r="AM158" s="3"/>
      <c r="AN158" s="3"/>
      <c r="AO158" s="3"/>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c r="IR158" s="28"/>
    </row>
    <row r="159" spans="1:252" ht="157.5" customHeight="1" x14ac:dyDescent="0.25">
      <c r="A159" s="111" t="s">
        <v>344</v>
      </c>
      <c r="B159" s="112" t="s">
        <v>345</v>
      </c>
      <c r="C159" s="104">
        <v>17</v>
      </c>
      <c r="D159" s="104" t="s">
        <v>346</v>
      </c>
      <c r="E159" s="113">
        <v>0.97</v>
      </c>
      <c r="F159" s="113">
        <v>1</v>
      </c>
      <c r="G159" s="104" t="s">
        <v>347</v>
      </c>
      <c r="H159" s="104" t="s">
        <v>375</v>
      </c>
      <c r="I159" s="104" t="s">
        <v>376</v>
      </c>
      <c r="J159" s="113">
        <v>0.7</v>
      </c>
      <c r="K159" s="113">
        <v>1</v>
      </c>
      <c r="L159" s="104" t="s">
        <v>662</v>
      </c>
      <c r="M159" s="114" t="s">
        <v>48</v>
      </c>
      <c r="N159" s="98" t="s">
        <v>49</v>
      </c>
      <c r="O159" s="98" t="s">
        <v>50</v>
      </c>
      <c r="P159" s="117">
        <v>0.3</v>
      </c>
      <c r="Q159" s="117">
        <v>0.7</v>
      </c>
      <c r="R159" s="117">
        <v>0.15</v>
      </c>
      <c r="S159" s="119">
        <f t="shared" si="2"/>
        <v>0.2142857142857143</v>
      </c>
      <c r="T159" s="98">
        <v>10946040201</v>
      </c>
      <c r="U159" s="98" t="s">
        <v>420</v>
      </c>
      <c r="V159" s="115">
        <v>610731444</v>
      </c>
      <c r="W159" s="115">
        <v>310167201.38999999</v>
      </c>
      <c r="X159" s="120">
        <f>W159/V159</f>
        <v>0.50786185063364775</v>
      </c>
      <c r="Y159" s="98" t="s">
        <v>23</v>
      </c>
      <c r="Z159" s="98" t="s">
        <v>21</v>
      </c>
      <c r="AA159" s="118" t="s">
        <v>578</v>
      </c>
      <c r="AB159" s="98" t="s">
        <v>25</v>
      </c>
      <c r="AC159" s="3"/>
      <c r="AD159" s="3"/>
      <c r="AE159" s="3"/>
      <c r="AF159" s="3"/>
      <c r="AG159" s="3"/>
      <c r="AH159" s="3"/>
      <c r="AI159" s="3"/>
      <c r="AJ159" s="3"/>
      <c r="AK159" s="3"/>
      <c r="AL159" s="3"/>
      <c r="AM159" s="3"/>
      <c r="AN159" s="3"/>
      <c r="AO159" s="3"/>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c r="IR159" s="28"/>
    </row>
    <row r="160" spans="1:252" ht="157.5" customHeight="1" x14ac:dyDescent="0.25">
      <c r="A160" s="111"/>
      <c r="B160" s="112"/>
      <c r="C160" s="104"/>
      <c r="D160" s="104"/>
      <c r="E160" s="113"/>
      <c r="F160" s="113"/>
      <c r="G160" s="104"/>
      <c r="H160" s="104"/>
      <c r="I160" s="104"/>
      <c r="J160" s="113"/>
      <c r="K160" s="113"/>
      <c r="L160" s="104"/>
      <c r="M160" s="114"/>
      <c r="N160" s="98"/>
      <c r="O160" s="98"/>
      <c r="P160" s="117"/>
      <c r="Q160" s="117"/>
      <c r="R160" s="117"/>
      <c r="S160" s="116"/>
      <c r="T160" s="98"/>
      <c r="U160" s="98"/>
      <c r="V160" s="115"/>
      <c r="W160" s="115"/>
      <c r="X160" s="116"/>
      <c r="Y160" s="98"/>
      <c r="Z160" s="98"/>
      <c r="AA160" s="118"/>
      <c r="AB160" s="98"/>
      <c r="AC160" s="3"/>
      <c r="AD160" s="3"/>
      <c r="AE160" s="3"/>
      <c r="AF160" s="3"/>
      <c r="AG160" s="3"/>
      <c r="AH160" s="3"/>
      <c r="AI160" s="3"/>
      <c r="AJ160" s="3"/>
      <c r="AK160" s="3"/>
      <c r="AL160" s="3"/>
      <c r="AM160" s="3"/>
      <c r="AN160" s="3"/>
      <c r="AO160" s="3"/>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c r="FJ160" s="28"/>
      <c r="FK160" s="28"/>
      <c r="FL160" s="28"/>
      <c r="FM160" s="28"/>
      <c r="FN160" s="28"/>
      <c r="FO160" s="28"/>
      <c r="FP160" s="28"/>
      <c r="FQ160" s="28"/>
      <c r="FR160" s="28"/>
      <c r="FS160" s="28"/>
      <c r="FT160" s="28"/>
      <c r="FU160" s="28"/>
      <c r="FV160" s="28"/>
      <c r="FW160" s="28"/>
      <c r="FX160" s="28"/>
      <c r="FY160" s="28"/>
      <c r="FZ160" s="28"/>
      <c r="GA160" s="28"/>
      <c r="GB160" s="28"/>
      <c r="GC160" s="28"/>
      <c r="GD160" s="28"/>
      <c r="GE160" s="28"/>
      <c r="GF160" s="28"/>
      <c r="GG160" s="28"/>
      <c r="GH160" s="28"/>
      <c r="GI160" s="28"/>
      <c r="GJ160" s="28"/>
      <c r="GK160" s="28"/>
      <c r="GL160" s="28"/>
      <c r="GM160" s="28"/>
      <c r="GN160" s="28"/>
      <c r="GO160" s="28"/>
      <c r="GP160" s="28"/>
      <c r="GQ160" s="28"/>
      <c r="GR160" s="28"/>
      <c r="GS160" s="28"/>
      <c r="GT160" s="28"/>
      <c r="GU160" s="28"/>
      <c r="GV160" s="28"/>
      <c r="GW160" s="28"/>
      <c r="GX160" s="28"/>
      <c r="GY160" s="28"/>
      <c r="GZ160" s="28"/>
      <c r="HA160" s="28"/>
      <c r="HB160" s="28"/>
      <c r="HC160" s="28"/>
      <c r="HD160" s="28"/>
      <c r="HE160" s="28"/>
      <c r="HF160" s="28"/>
      <c r="HG160" s="28"/>
      <c r="HH160" s="28"/>
      <c r="HI160" s="28"/>
      <c r="HJ160" s="28"/>
      <c r="HK160" s="28"/>
      <c r="HL160" s="28"/>
      <c r="HM160" s="28"/>
      <c r="HN160" s="28"/>
      <c r="HO160" s="28"/>
      <c r="HP160" s="28"/>
      <c r="HQ160" s="28"/>
      <c r="HR160" s="28"/>
      <c r="HS160" s="28"/>
      <c r="HT160" s="28"/>
      <c r="HU160" s="28"/>
      <c r="HV160" s="28"/>
      <c r="HW160" s="28"/>
      <c r="HX160" s="28"/>
      <c r="HY160" s="28"/>
      <c r="HZ160" s="28"/>
      <c r="IA160" s="28"/>
      <c r="IB160" s="28"/>
      <c r="IC160" s="28"/>
      <c r="ID160" s="28"/>
      <c r="IE160" s="28"/>
      <c r="IF160" s="28"/>
      <c r="IG160" s="28"/>
      <c r="IH160" s="28"/>
      <c r="II160" s="28"/>
      <c r="IJ160" s="28"/>
      <c r="IK160" s="28"/>
      <c r="IL160" s="28"/>
      <c r="IM160" s="28"/>
      <c r="IN160" s="28"/>
      <c r="IO160" s="28"/>
      <c r="IP160" s="28"/>
      <c r="IQ160" s="28"/>
      <c r="IR160" s="28"/>
    </row>
    <row r="161" spans="1:252" ht="157.5" customHeight="1" x14ac:dyDescent="0.25">
      <c r="A161" s="111"/>
      <c r="B161" s="112"/>
      <c r="C161" s="104"/>
      <c r="D161" s="104"/>
      <c r="E161" s="113"/>
      <c r="F161" s="113"/>
      <c r="G161" s="104"/>
      <c r="H161" s="104"/>
      <c r="I161" s="104"/>
      <c r="J161" s="113"/>
      <c r="K161" s="113"/>
      <c r="L161" s="104"/>
      <c r="M161" s="114"/>
      <c r="N161" s="98"/>
      <c r="O161" s="98"/>
      <c r="P161" s="117"/>
      <c r="Q161" s="117"/>
      <c r="R161" s="117"/>
      <c r="S161" s="116"/>
      <c r="T161" s="98"/>
      <c r="U161" s="98"/>
      <c r="V161" s="115"/>
      <c r="W161" s="115"/>
      <c r="X161" s="116"/>
      <c r="Y161" s="98"/>
      <c r="Z161" s="98"/>
      <c r="AA161" s="118"/>
      <c r="AB161" s="98"/>
      <c r="AC161" s="3"/>
      <c r="AD161" s="3"/>
      <c r="AE161" s="3"/>
      <c r="AF161" s="3"/>
      <c r="AG161" s="3"/>
      <c r="AH161" s="3"/>
      <c r="AI161" s="3"/>
      <c r="AJ161" s="3"/>
      <c r="AK161" s="3"/>
      <c r="AL161" s="3"/>
      <c r="AM161" s="3"/>
      <c r="AN161" s="3"/>
      <c r="AO161" s="3"/>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c r="FJ161" s="28"/>
      <c r="FK161" s="28"/>
      <c r="FL161" s="28"/>
      <c r="FM161" s="28"/>
      <c r="FN161" s="28"/>
      <c r="FO161" s="28"/>
      <c r="FP161" s="28"/>
      <c r="FQ161" s="28"/>
      <c r="FR161" s="28"/>
      <c r="FS161" s="28"/>
      <c r="FT161" s="28"/>
      <c r="FU161" s="28"/>
      <c r="FV161" s="28"/>
      <c r="FW161" s="28"/>
      <c r="FX161" s="28"/>
      <c r="FY161" s="28"/>
      <c r="FZ161" s="28"/>
      <c r="GA161" s="28"/>
      <c r="GB161" s="28"/>
      <c r="GC161" s="28"/>
      <c r="GD161" s="28"/>
      <c r="GE161" s="28"/>
      <c r="GF161" s="28"/>
      <c r="GG161" s="28"/>
      <c r="GH161" s="28"/>
      <c r="GI161" s="28"/>
      <c r="GJ161" s="28"/>
      <c r="GK161" s="28"/>
      <c r="GL161" s="28"/>
      <c r="GM161" s="28"/>
      <c r="GN161" s="28"/>
      <c r="GO161" s="28"/>
      <c r="GP161" s="28"/>
      <c r="GQ161" s="28"/>
      <c r="GR161" s="28"/>
      <c r="GS161" s="28"/>
      <c r="GT161" s="28"/>
      <c r="GU161" s="28"/>
      <c r="GV161" s="28"/>
      <c r="GW161" s="28"/>
      <c r="GX161" s="28"/>
      <c r="GY161" s="28"/>
      <c r="GZ161" s="28"/>
      <c r="HA161" s="28"/>
      <c r="HB161" s="28"/>
      <c r="HC161" s="28"/>
      <c r="HD161" s="28"/>
      <c r="HE161" s="28"/>
      <c r="HF161" s="28"/>
      <c r="HG161" s="28"/>
      <c r="HH161" s="28"/>
      <c r="HI161" s="28"/>
      <c r="HJ161" s="28"/>
      <c r="HK161" s="28"/>
      <c r="HL161" s="28"/>
      <c r="HM161" s="28"/>
      <c r="HN161" s="28"/>
      <c r="HO161" s="28"/>
      <c r="HP161" s="28"/>
      <c r="HQ161" s="28"/>
      <c r="HR161" s="28"/>
      <c r="HS161" s="28"/>
      <c r="HT161" s="28"/>
      <c r="HU161" s="28"/>
      <c r="HV161" s="28"/>
      <c r="HW161" s="28"/>
      <c r="HX161" s="28"/>
      <c r="HY161" s="28"/>
      <c r="HZ161" s="28"/>
      <c r="IA161" s="28"/>
      <c r="IB161" s="28"/>
      <c r="IC161" s="28"/>
      <c r="ID161" s="28"/>
      <c r="IE161" s="28"/>
      <c r="IF161" s="28"/>
      <c r="IG161" s="28"/>
      <c r="IH161" s="28"/>
      <c r="II161" s="28"/>
      <c r="IJ161" s="28"/>
      <c r="IK161" s="28"/>
      <c r="IL161" s="28"/>
      <c r="IM161" s="28"/>
      <c r="IN161" s="28"/>
      <c r="IO161" s="28"/>
      <c r="IP161" s="28"/>
      <c r="IQ161" s="28"/>
      <c r="IR161" s="28"/>
    </row>
    <row r="162" spans="1:252" ht="157.5" customHeight="1" x14ac:dyDescent="0.25">
      <c r="A162" s="111"/>
      <c r="B162" s="112"/>
      <c r="C162" s="104"/>
      <c r="D162" s="104"/>
      <c r="E162" s="113"/>
      <c r="F162" s="113"/>
      <c r="G162" s="104"/>
      <c r="H162" s="104"/>
      <c r="I162" s="104"/>
      <c r="J162" s="113"/>
      <c r="K162" s="113"/>
      <c r="L162" s="104"/>
      <c r="M162" s="114"/>
      <c r="N162" s="98"/>
      <c r="O162" s="98"/>
      <c r="P162" s="117"/>
      <c r="Q162" s="117"/>
      <c r="R162" s="117"/>
      <c r="S162" s="116"/>
      <c r="T162" s="98"/>
      <c r="U162" s="98"/>
      <c r="V162" s="115"/>
      <c r="W162" s="115"/>
      <c r="X162" s="116"/>
      <c r="Y162" s="98"/>
      <c r="Z162" s="98"/>
      <c r="AA162" s="118"/>
      <c r="AB162" s="98"/>
      <c r="AC162" s="3"/>
      <c r="AD162" s="3"/>
      <c r="AE162" s="3"/>
      <c r="AF162" s="3"/>
      <c r="AG162" s="3"/>
      <c r="AH162" s="3"/>
      <c r="AI162" s="3"/>
      <c r="AJ162" s="3"/>
      <c r="AK162" s="3"/>
      <c r="AL162" s="3"/>
      <c r="AM162" s="3"/>
      <c r="AN162" s="3"/>
      <c r="AO162" s="3"/>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c r="IR162" s="28"/>
    </row>
    <row r="163" spans="1:252" ht="379.5" customHeight="1" x14ac:dyDescent="0.25">
      <c r="A163" s="111"/>
      <c r="B163" s="112"/>
      <c r="C163" s="104"/>
      <c r="D163" s="104"/>
      <c r="E163" s="113"/>
      <c r="F163" s="113"/>
      <c r="G163" s="104"/>
      <c r="H163" s="104"/>
      <c r="I163" s="104"/>
      <c r="J163" s="113"/>
      <c r="K163" s="113"/>
      <c r="L163" s="104"/>
      <c r="M163" s="114"/>
      <c r="N163" s="98"/>
      <c r="O163" s="98"/>
      <c r="P163" s="117"/>
      <c r="Q163" s="117"/>
      <c r="R163" s="117"/>
      <c r="S163" s="116"/>
      <c r="T163" s="98"/>
      <c r="U163" s="98"/>
      <c r="V163" s="115"/>
      <c r="W163" s="115"/>
      <c r="X163" s="116"/>
      <c r="Y163" s="98"/>
      <c r="Z163" s="98"/>
      <c r="AA163" s="118"/>
      <c r="AB163" s="98"/>
      <c r="AC163" s="3"/>
      <c r="AD163" s="3"/>
      <c r="AE163" s="3"/>
      <c r="AF163" s="3"/>
      <c r="AG163" s="3"/>
      <c r="AH163" s="3"/>
      <c r="AI163" s="3"/>
      <c r="AJ163" s="3"/>
      <c r="AK163" s="3"/>
      <c r="AL163" s="3"/>
      <c r="AM163" s="3"/>
      <c r="AN163" s="3"/>
      <c r="AO163" s="3"/>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c r="FJ163" s="28"/>
      <c r="FK163" s="28"/>
      <c r="FL163" s="28"/>
      <c r="FM163" s="28"/>
      <c r="FN163" s="28"/>
      <c r="FO163" s="28"/>
      <c r="FP163" s="28"/>
      <c r="FQ163" s="28"/>
      <c r="FR163" s="28"/>
      <c r="FS163" s="28"/>
      <c r="FT163" s="28"/>
      <c r="FU163" s="28"/>
      <c r="FV163" s="28"/>
      <c r="FW163" s="28"/>
      <c r="FX163" s="28"/>
      <c r="FY163" s="28"/>
      <c r="FZ163" s="28"/>
      <c r="GA163" s="28"/>
      <c r="GB163" s="28"/>
      <c r="GC163" s="28"/>
      <c r="GD163" s="28"/>
      <c r="GE163" s="28"/>
      <c r="GF163" s="28"/>
      <c r="GG163" s="28"/>
      <c r="GH163" s="28"/>
      <c r="GI163" s="28"/>
      <c r="GJ163" s="28"/>
      <c r="GK163" s="28"/>
      <c r="GL163" s="28"/>
      <c r="GM163" s="28"/>
      <c r="GN163" s="28"/>
      <c r="GO163" s="28"/>
      <c r="GP163" s="28"/>
      <c r="GQ163" s="28"/>
      <c r="GR163" s="28"/>
      <c r="GS163" s="28"/>
      <c r="GT163" s="28"/>
      <c r="GU163" s="28"/>
      <c r="GV163" s="28"/>
      <c r="GW163" s="28"/>
      <c r="GX163" s="28"/>
      <c r="GY163" s="28"/>
      <c r="GZ163" s="28"/>
      <c r="HA163" s="28"/>
      <c r="HB163" s="28"/>
      <c r="HC163" s="28"/>
      <c r="HD163" s="28"/>
      <c r="HE163" s="28"/>
      <c r="HF163" s="28"/>
      <c r="HG163" s="28"/>
      <c r="HH163" s="28"/>
      <c r="HI163" s="28"/>
      <c r="HJ163" s="28"/>
      <c r="HK163" s="28"/>
      <c r="HL163" s="28"/>
      <c r="HM163" s="28"/>
      <c r="HN163" s="28"/>
      <c r="HO163" s="28"/>
      <c r="HP163" s="28"/>
      <c r="HQ163" s="28"/>
      <c r="HR163" s="28"/>
      <c r="HS163" s="28"/>
      <c r="HT163" s="28"/>
      <c r="HU163" s="28"/>
      <c r="HV163" s="28"/>
      <c r="HW163" s="28"/>
      <c r="HX163" s="28"/>
      <c r="HY163" s="28"/>
      <c r="HZ163" s="28"/>
      <c r="IA163" s="28"/>
      <c r="IB163" s="28"/>
      <c r="IC163" s="28"/>
      <c r="ID163" s="28"/>
      <c r="IE163" s="28"/>
      <c r="IF163" s="28"/>
      <c r="IG163" s="28"/>
      <c r="IH163" s="28"/>
      <c r="II163" s="28"/>
      <c r="IJ163" s="28"/>
      <c r="IK163" s="28"/>
      <c r="IL163" s="28"/>
      <c r="IM163" s="28"/>
      <c r="IN163" s="28"/>
      <c r="IO163" s="28"/>
      <c r="IP163" s="28"/>
      <c r="IQ163" s="28"/>
      <c r="IR163" s="28"/>
    </row>
    <row r="164" spans="1:252" ht="157.5" customHeight="1" x14ac:dyDescent="0.25">
      <c r="A164" s="111" t="s">
        <v>344</v>
      </c>
      <c r="B164" s="98" t="s">
        <v>345</v>
      </c>
      <c r="C164" s="98">
        <v>17</v>
      </c>
      <c r="D164" s="98" t="s">
        <v>346</v>
      </c>
      <c r="E164" s="98">
        <v>0.97</v>
      </c>
      <c r="F164" s="98">
        <v>1</v>
      </c>
      <c r="G164" s="98" t="s">
        <v>347</v>
      </c>
      <c r="H164" s="98" t="s">
        <v>377</v>
      </c>
      <c r="I164" s="98" t="s">
        <v>378</v>
      </c>
      <c r="J164" s="98">
        <v>0.87</v>
      </c>
      <c r="K164" s="98">
        <v>1</v>
      </c>
      <c r="L164" s="98" t="s">
        <v>663</v>
      </c>
      <c r="M164" s="114" t="s">
        <v>52</v>
      </c>
      <c r="N164" s="98" t="s">
        <v>53</v>
      </c>
      <c r="O164" s="98" t="s">
        <v>54</v>
      </c>
      <c r="P164" s="117">
        <v>0.65</v>
      </c>
      <c r="Q164" s="117">
        <f>100%-P164</f>
        <v>0.35</v>
      </c>
      <c r="R164" s="117">
        <f>89%-P164</f>
        <v>0.24</v>
      </c>
      <c r="S164" s="101">
        <f t="shared" si="2"/>
        <v>0.68571428571428572</v>
      </c>
      <c r="T164" s="98">
        <v>10946050101</v>
      </c>
      <c r="U164" s="98" t="s">
        <v>420</v>
      </c>
      <c r="V164" s="115">
        <v>268870739</v>
      </c>
      <c r="W164" s="115">
        <v>7319440</v>
      </c>
      <c r="X164" s="119">
        <f>W164/V164</f>
        <v>2.7222895385429057E-2</v>
      </c>
      <c r="Y164" s="98" t="s">
        <v>672</v>
      </c>
      <c r="Z164" s="121" t="s">
        <v>21</v>
      </c>
      <c r="AA164" s="118" t="s">
        <v>579</v>
      </c>
      <c r="AB164" s="98" t="s">
        <v>354</v>
      </c>
      <c r="AC164" s="3"/>
      <c r="AD164" s="3"/>
      <c r="AE164" s="3"/>
      <c r="AF164" s="3"/>
      <c r="AG164" s="3"/>
      <c r="AH164" s="3"/>
      <c r="AI164" s="3"/>
      <c r="AJ164" s="3"/>
      <c r="AK164" s="3"/>
      <c r="AL164" s="3"/>
      <c r="AM164" s="3"/>
      <c r="AN164" s="3"/>
      <c r="AO164" s="3"/>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c r="FJ164" s="28"/>
      <c r="FK164" s="28"/>
      <c r="FL164" s="28"/>
      <c r="FM164" s="28"/>
      <c r="FN164" s="28"/>
      <c r="FO164" s="28"/>
      <c r="FP164" s="28"/>
      <c r="FQ164" s="28"/>
      <c r="FR164" s="28"/>
      <c r="FS164" s="28"/>
      <c r="FT164" s="28"/>
      <c r="FU164" s="28"/>
      <c r="FV164" s="28"/>
      <c r="FW164" s="28"/>
      <c r="FX164" s="28"/>
      <c r="FY164" s="28"/>
      <c r="FZ164" s="28"/>
      <c r="GA164" s="28"/>
      <c r="GB164" s="28"/>
      <c r="GC164" s="28"/>
      <c r="GD164" s="28"/>
      <c r="GE164" s="28"/>
      <c r="GF164" s="28"/>
      <c r="GG164" s="28"/>
      <c r="GH164" s="28"/>
      <c r="GI164" s="28"/>
      <c r="GJ164" s="28"/>
      <c r="GK164" s="28"/>
      <c r="GL164" s="28"/>
      <c r="GM164" s="28"/>
      <c r="GN164" s="28"/>
      <c r="GO164" s="28"/>
      <c r="GP164" s="28"/>
      <c r="GQ164" s="28"/>
      <c r="GR164" s="28"/>
      <c r="GS164" s="28"/>
      <c r="GT164" s="28"/>
      <c r="GU164" s="28"/>
      <c r="GV164" s="28"/>
      <c r="GW164" s="28"/>
      <c r="GX164" s="28"/>
      <c r="GY164" s="28"/>
      <c r="GZ164" s="28"/>
      <c r="HA164" s="28"/>
      <c r="HB164" s="28"/>
      <c r="HC164" s="28"/>
      <c r="HD164" s="28"/>
      <c r="HE164" s="28"/>
      <c r="HF164" s="28"/>
      <c r="HG164" s="28"/>
      <c r="HH164" s="28"/>
      <c r="HI164" s="28"/>
      <c r="HJ164" s="28"/>
      <c r="HK164" s="28"/>
      <c r="HL164" s="28"/>
      <c r="HM164" s="28"/>
      <c r="HN164" s="28"/>
      <c r="HO164" s="28"/>
      <c r="HP164" s="28"/>
      <c r="HQ164" s="28"/>
      <c r="HR164" s="28"/>
      <c r="HS164" s="28"/>
      <c r="HT164" s="28"/>
      <c r="HU164" s="28"/>
      <c r="HV164" s="28"/>
      <c r="HW164" s="28"/>
      <c r="HX164" s="28"/>
      <c r="HY164" s="28"/>
      <c r="HZ164" s="28"/>
      <c r="IA164" s="28"/>
      <c r="IB164" s="28"/>
      <c r="IC164" s="28"/>
      <c r="ID164" s="28"/>
      <c r="IE164" s="28"/>
      <c r="IF164" s="28"/>
      <c r="IG164" s="28"/>
      <c r="IH164" s="28"/>
      <c r="II164" s="28"/>
      <c r="IJ164" s="28"/>
      <c r="IK164" s="28"/>
      <c r="IL164" s="28"/>
      <c r="IM164" s="28"/>
      <c r="IN164" s="28"/>
      <c r="IO164" s="28"/>
      <c r="IP164" s="28"/>
      <c r="IQ164" s="28"/>
      <c r="IR164" s="28"/>
    </row>
    <row r="165" spans="1:252" x14ac:dyDescent="0.25">
      <c r="A165" s="111"/>
      <c r="B165" s="98"/>
      <c r="C165" s="98"/>
      <c r="D165" s="98"/>
      <c r="E165" s="98"/>
      <c r="F165" s="98"/>
      <c r="G165" s="98"/>
      <c r="H165" s="98"/>
      <c r="I165" s="98"/>
      <c r="J165" s="98"/>
      <c r="K165" s="98"/>
      <c r="L165" s="98"/>
      <c r="M165" s="114"/>
      <c r="N165" s="98"/>
      <c r="O165" s="98"/>
      <c r="P165" s="117"/>
      <c r="Q165" s="117"/>
      <c r="R165" s="117"/>
      <c r="S165" s="116"/>
      <c r="T165" s="98"/>
      <c r="U165" s="98"/>
      <c r="V165" s="115"/>
      <c r="W165" s="115"/>
      <c r="X165" s="116"/>
      <c r="Y165" s="98"/>
      <c r="Z165" s="98"/>
      <c r="AA165" s="118"/>
      <c r="AB165" s="98"/>
      <c r="AC165" s="3"/>
      <c r="AD165" s="3"/>
      <c r="AE165" s="3"/>
      <c r="AF165" s="3"/>
      <c r="AG165" s="3"/>
      <c r="AH165" s="3"/>
      <c r="AI165" s="3"/>
      <c r="AJ165" s="3"/>
      <c r="AK165" s="3"/>
      <c r="AL165" s="3"/>
      <c r="AM165" s="3"/>
      <c r="AN165" s="3"/>
      <c r="AO165" s="3"/>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c r="FJ165" s="28"/>
      <c r="FK165" s="28"/>
      <c r="FL165" s="28"/>
      <c r="FM165" s="28"/>
      <c r="FN165" s="28"/>
      <c r="FO165" s="28"/>
      <c r="FP165" s="28"/>
      <c r="FQ165" s="28"/>
      <c r="FR165" s="28"/>
      <c r="FS165" s="28"/>
      <c r="FT165" s="28"/>
      <c r="FU165" s="28"/>
      <c r="FV165" s="28"/>
      <c r="FW165" s="28"/>
      <c r="FX165" s="28"/>
      <c r="FY165" s="28"/>
      <c r="FZ165" s="28"/>
      <c r="GA165" s="28"/>
      <c r="GB165" s="28"/>
      <c r="GC165" s="28"/>
      <c r="GD165" s="28"/>
      <c r="GE165" s="28"/>
      <c r="GF165" s="28"/>
      <c r="GG165" s="28"/>
      <c r="GH165" s="28"/>
      <c r="GI165" s="28"/>
      <c r="GJ165" s="28"/>
      <c r="GK165" s="28"/>
      <c r="GL165" s="28"/>
      <c r="GM165" s="28"/>
      <c r="GN165" s="28"/>
      <c r="GO165" s="28"/>
      <c r="GP165" s="28"/>
      <c r="GQ165" s="28"/>
      <c r="GR165" s="28"/>
      <c r="GS165" s="28"/>
      <c r="GT165" s="28"/>
      <c r="GU165" s="28"/>
      <c r="GV165" s="28"/>
      <c r="GW165" s="28"/>
      <c r="GX165" s="28"/>
      <c r="GY165" s="28"/>
      <c r="GZ165" s="28"/>
      <c r="HA165" s="28"/>
      <c r="HB165" s="28"/>
      <c r="HC165" s="28"/>
      <c r="HD165" s="28"/>
      <c r="HE165" s="28"/>
      <c r="HF165" s="28"/>
      <c r="HG165" s="28"/>
      <c r="HH165" s="28"/>
      <c r="HI165" s="28"/>
      <c r="HJ165" s="28"/>
      <c r="HK165" s="28"/>
      <c r="HL165" s="28"/>
      <c r="HM165" s="28"/>
      <c r="HN165" s="28"/>
      <c r="HO165" s="28"/>
      <c r="HP165" s="28"/>
      <c r="HQ165" s="28"/>
      <c r="HR165" s="28"/>
      <c r="HS165" s="28"/>
      <c r="HT165" s="28"/>
      <c r="HU165" s="28"/>
      <c r="HV165" s="28"/>
      <c r="HW165" s="28"/>
      <c r="HX165" s="28"/>
      <c r="HY165" s="28"/>
      <c r="HZ165" s="28"/>
      <c r="IA165" s="28"/>
      <c r="IB165" s="28"/>
      <c r="IC165" s="28"/>
      <c r="ID165" s="28"/>
      <c r="IE165" s="28"/>
      <c r="IF165" s="28"/>
      <c r="IG165" s="28"/>
      <c r="IH165" s="28"/>
      <c r="II165" s="28"/>
      <c r="IJ165" s="28"/>
      <c r="IK165" s="28"/>
      <c r="IL165" s="28"/>
      <c r="IM165" s="28"/>
      <c r="IN165" s="28"/>
      <c r="IO165" s="28"/>
      <c r="IP165" s="28"/>
      <c r="IQ165" s="28"/>
      <c r="IR165" s="28"/>
    </row>
    <row r="166" spans="1:252" ht="313.5" customHeight="1" x14ac:dyDescent="0.25">
      <c r="A166" s="111"/>
      <c r="B166" s="98"/>
      <c r="C166" s="98"/>
      <c r="D166" s="98"/>
      <c r="E166" s="98"/>
      <c r="F166" s="98"/>
      <c r="G166" s="98"/>
      <c r="H166" s="98"/>
      <c r="I166" s="98"/>
      <c r="J166" s="98"/>
      <c r="K166" s="98"/>
      <c r="L166" s="98"/>
      <c r="M166" s="114"/>
      <c r="N166" s="98"/>
      <c r="O166" s="98"/>
      <c r="P166" s="117"/>
      <c r="Q166" s="117"/>
      <c r="R166" s="117"/>
      <c r="S166" s="116"/>
      <c r="T166" s="98"/>
      <c r="U166" s="98"/>
      <c r="V166" s="115"/>
      <c r="W166" s="115"/>
      <c r="X166" s="116"/>
      <c r="Y166" s="98"/>
      <c r="Z166" s="98"/>
      <c r="AA166" s="118"/>
      <c r="AB166" s="98"/>
      <c r="AC166" s="3"/>
      <c r="AD166" s="3"/>
      <c r="AE166" s="3"/>
      <c r="AF166" s="3"/>
      <c r="AG166" s="3"/>
      <c r="AH166" s="3"/>
      <c r="AI166" s="3"/>
      <c r="AJ166" s="3"/>
      <c r="AK166" s="3"/>
      <c r="AL166" s="3"/>
      <c r="AM166" s="3"/>
      <c r="AN166" s="3"/>
      <c r="AO166" s="3"/>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c r="FJ166" s="28"/>
      <c r="FK166" s="28"/>
      <c r="FL166" s="28"/>
      <c r="FM166" s="28"/>
      <c r="FN166" s="28"/>
      <c r="FO166" s="28"/>
      <c r="FP166" s="28"/>
      <c r="FQ166" s="28"/>
      <c r="FR166" s="28"/>
      <c r="FS166" s="28"/>
      <c r="FT166" s="28"/>
      <c r="FU166" s="28"/>
      <c r="FV166" s="28"/>
      <c r="FW166" s="28"/>
      <c r="FX166" s="28"/>
      <c r="FY166" s="28"/>
      <c r="FZ166" s="28"/>
      <c r="GA166" s="28"/>
      <c r="GB166" s="28"/>
      <c r="GC166" s="28"/>
      <c r="GD166" s="28"/>
      <c r="GE166" s="28"/>
      <c r="GF166" s="28"/>
      <c r="GG166" s="28"/>
      <c r="GH166" s="28"/>
      <c r="GI166" s="28"/>
      <c r="GJ166" s="28"/>
      <c r="GK166" s="28"/>
      <c r="GL166" s="28"/>
      <c r="GM166" s="28"/>
      <c r="GN166" s="28"/>
      <c r="GO166" s="28"/>
      <c r="GP166" s="28"/>
      <c r="GQ166" s="28"/>
      <c r="GR166" s="28"/>
      <c r="GS166" s="28"/>
      <c r="GT166" s="28"/>
      <c r="GU166" s="28"/>
      <c r="GV166" s="28"/>
      <c r="GW166" s="28"/>
      <c r="GX166" s="28"/>
      <c r="GY166" s="28"/>
      <c r="GZ166" s="28"/>
      <c r="HA166" s="28"/>
      <c r="HB166" s="28"/>
      <c r="HC166" s="28"/>
      <c r="HD166" s="28"/>
      <c r="HE166" s="28"/>
      <c r="HF166" s="28"/>
      <c r="HG166" s="28"/>
      <c r="HH166" s="28"/>
      <c r="HI166" s="28"/>
      <c r="HJ166" s="28"/>
      <c r="HK166" s="28"/>
      <c r="HL166" s="28"/>
      <c r="HM166" s="28"/>
      <c r="HN166" s="28"/>
      <c r="HO166" s="28"/>
      <c r="HP166" s="28"/>
      <c r="HQ166" s="28"/>
      <c r="HR166" s="28"/>
      <c r="HS166" s="28"/>
      <c r="HT166" s="28"/>
      <c r="HU166" s="28"/>
      <c r="HV166" s="28"/>
      <c r="HW166" s="28"/>
      <c r="HX166" s="28"/>
      <c r="HY166" s="28"/>
      <c r="HZ166" s="28"/>
      <c r="IA166" s="28"/>
      <c r="IB166" s="28"/>
      <c r="IC166" s="28"/>
      <c r="ID166" s="28"/>
      <c r="IE166" s="28"/>
      <c r="IF166" s="28"/>
      <c r="IG166" s="28"/>
      <c r="IH166" s="28"/>
      <c r="II166" s="28"/>
      <c r="IJ166" s="28"/>
      <c r="IK166" s="28"/>
      <c r="IL166" s="28"/>
      <c r="IM166" s="28"/>
      <c r="IN166" s="28"/>
      <c r="IO166" s="28"/>
      <c r="IP166" s="28"/>
      <c r="IQ166" s="28"/>
      <c r="IR166" s="28"/>
    </row>
    <row r="167" spans="1:252" ht="313.5" customHeight="1" x14ac:dyDescent="0.25">
      <c r="A167" s="111"/>
      <c r="B167" s="98"/>
      <c r="C167" s="98"/>
      <c r="D167" s="98"/>
      <c r="E167" s="98"/>
      <c r="F167" s="98"/>
      <c r="G167" s="98"/>
      <c r="H167" s="98"/>
      <c r="I167" s="98"/>
      <c r="J167" s="98"/>
      <c r="K167" s="98"/>
      <c r="L167" s="98"/>
      <c r="M167" s="114"/>
      <c r="N167" s="98"/>
      <c r="O167" s="98"/>
      <c r="P167" s="117"/>
      <c r="Q167" s="117"/>
      <c r="R167" s="117"/>
      <c r="S167" s="116"/>
      <c r="T167" s="98"/>
      <c r="U167" s="98"/>
      <c r="V167" s="115"/>
      <c r="W167" s="115"/>
      <c r="X167" s="116"/>
      <c r="Y167" s="98"/>
      <c r="Z167" s="98"/>
      <c r="AA167" s="118"/>
      <c r="AB167" s="98"/>
      <c r="AC167" s="3"/>
      <c r="AD167" s="3"/>
      <c r="AE167" s="3"/>
      <c r="AF167" s="3"/>
      <c r="AG167" s="3"/>
      <c r="AH167" s="3"/>
      <c r="AI167" s="3"/>
      <c r="AJ167" s="3"/>
      <c r="AK167" s="3"/>
      <c r="AL167" s="3"/>
      <c r="AM167" s="3"/>
      <c r="AN167" s="3"/>
      <c r="AO167" s="3"/>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c r="FJ167" s="28"/>
      <c r="FK167" s="28"/>
      <c r="FL167" s="28"/>
      <c r="FM167" s="28"/>
      <c r="FN167" s="28"/>
      <c r="FO167" s="28"/>
      <c r="FP167" s="28"/>
      <c r="FQ167" s="28"/>
      <c r="FR167" s="28"/>
      <c r="FS167" s="28"/>
      <c r="FT167" s="28"/>
      <c r="FU167" s="28"/>
      <c r="FV167" s="28"/>
      <c r="FW167" s="28"/>
      <c r="FX167" s="28"/>
      <c r="FY167" s="28"/>
      <c r="FZ167" s="28"/>
      <c r="GA167" s="28"/>
      <c r="GB167" s="28"/>
      <c r="GC167" s="28"/>
      <c r="GD167" s="28"/>
      <c r="GE167" s="28"/>
      <c r="GF167" s="28"/>
      <c r="GG167" s="28"/>
      <c r="GH167" s="28"/>
      <c r="GI167" s="28"/>
      <c r="GJ167" s="28"/>
      <c r="GK167" s="28"/>
      <c r="GL167" s="28"/>
      <c r="GM167" s="28"/>
      <c r="GN167" s="28"/>
      <c r="GO167" s="28"/>
      <c r="GP167" s="28"/>
      <c r="GQ167" s="28"/>
      <c r="GR167" s="28"/>
      <c r="GS167" s="28"/>
      <c r="GT167" s="28"/>
      <c r="GU167" s="28"/>
      <c r="GV167" s="28"/>
      <c r="GW167" s="28"/>
      <c r="GX167" s="28"/>
      <c r="GY167" s="28"/>
      <c r="GZ167" s="28"/>
      <c r="HA167" s="28"/>
      <c r="HB167" s="28"/>
      <c r="HC167" s="28"/>
      <c r="HD167" s="28"/>
      <c r="HE167" s="28"/>
      <c r="HF167" s="28"/>
      <c r="HG167" s="28"/>
      <c r="HH167" s="28"/>
      <c r="HI167" s="28"/>
      <c r="HJ167" s="28"/>
      <c r="HK167" s="28"/>
      <c r="HL167" s="28"/>
      <c r="HM167" s="28"/>
      <c r="HN167" s="28"/>
      <c r="HO167" s="28"/>
      <c r="HP167" s="28"/>
      <c r="HQ167" s="28"/>
      <c r="HR167" s="28"/>
      <c r="HS167" s="28"/>
      <c r="HT167" s="28"/>
      <c r="HU167" s="28"/>
      <c r="HV167" s="28"/>
      <c r="HW167" s="28"/>
      <c r="HX167" s="28"/>
      <c r="HY167" s="28"/>
      <c r="HZ167" s="28"/>
      <c r="IA167" s="28"/>
      <c r="IB167" s="28"/>
      <c r="IC167" s="28"/>
      <c r="ID167" s="28"/>
      <c r="IE167" s="28"/>
      <c r="IF167" s="28"/>
      <c r="IG167" s="28"/>
      <c r="IH167" s="28"/>
      <c r="II167" s="28"/>
      <c r="IJ167" s="28"/>
      <c r="IK167" s="28"/>
      <c r="IL167" s="28"/>
      <c r="IM167" s="28"/>
      <c r="IN167" s="28"/>
      <c r="IO167" s="28"/>
      <c r="IP167" s="28"/>
      <c r="IQ167" s="28"/>
      <c r="IR167" s="28"/>
    </row>
    <row r="168" spans="1:252" ht="90" x14ac:dyDescent="0.25">
      <c r="A168" s="111" t="s">
        <v>344</v>
      </c>
      <c r="B168" s="112" t="s">
        <v>345</v>
      </c>
      <c r="C168" s="104">
        <v>17</v>
      </c>
      <c r="D168" s="104" t="s">
        <v>346</v>
      </c>
      <c r="E168" s="113">
        <v>0.97</v>
      </c>
      <c r="F168" s="113">
        <v>1</v>
      </c>
      <c r="G168" s="104" t="s">
        <v>347</v>
      </c>
      <c r="H168" s="104" t="s">
        <v>379</v>
      </c>
      <c r="I168" s="104" t="s">
        <v>380</v>
      </c>
      <c r="J168" s="104">
        <v>4</v>
      </c>
      <c r="K168" s="104">
        <v>4</v>
      </c>
      <c r="L168" s="104" t="s">
        <v>664</v>
      </c>
      <c r="M168" s="114" t="s">
        <v>57</v>
      </c>
      <c r="N168" s="98" t="s">
        <v>58</v>
      </c>
      <c r="O168" s="56" t="s">
        <v>59</v>
      </c>
      <c r="P168" s="56">
        <v>0</v>
      </c>
      <c r="Q168" s="56">
        <v>1</v>
      </c>
      <c r="R168" s="56">
        <v>1</v>
      </c>
      <c r="S168" s="70">
        <f t="shared" si="2"/>
        <v>1</v>
      </c>
      <c r="T168" s="98" t="s">
        <v>55</v>
      </c>
      <c r="U168" s="98" t="s">
        <v>420</v>
      </c>
      <c r="V168" s="115" t="s">
        <v>55</v>
      </c>
      <c r="W168" s="115" t="s">
        <v>55</v>
      </c>
      <c r="X168" s="105" t="s">
        <v>55</v>
      </c>
      <c r="Y168" s="107" t="s">
        <v>535</v>
      </c>
      <c r="Z168" s="109" t="s">
        <v>21</v>
      </c>
      <c r="AA168" s="69" t="s">
        <v>580</v>
      </c>
      <c r="AB168" s="56" t="s">
        <v>381</v>
      </c>
      <c r="AC168" s="3"/>
      <c r="AD168" s="3"/>
      <c r="AE168" s="3"/>
      <c r="AF168" s="3"/>
      <c r="AG168" s="3"/>
      <c r="AH168" s="3"/>
      <c r="AI168" s="3"/>
      <c r="AJ168" s="3"/>
      <c r="AK168" s="3"/>
      <c r="AL168" s="3"/>
      <c r="AM168" s="3"/>
      <c r="AN168" s="3"/>
      <c r="AO168" s="3"/>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c r="FJ168" s="28"/>
      <c r="FK168" s="28"/>
      <c r="FL168" s="28"/>
      <c r="FM168" s="28"/>
      <c r="FN168" s="28"/>
      <c r="FO168" s="28"/>
      <c r="FP168" s="28"/>
      <c r="FQ168" s="28"/>
      <c r="FR168" s="28"/>
      <c r="FS168" s="28"/>
      <c r="FT168" s="28"/>
      <c r="FU168" s="28"/>
      <c r="FV168" s="28"/>
      <c r="FW168" s="28"/>
      <c r="FX168" s="28"/>
      <c r="FY168" s="28"/>
      <c r="FZ168" s="28"/>
      <c r="GA168" s="28"/>
      <c r="GB168" s="28"/>
      <c r="GC168" s="28"/>
      <c r="GD168" s="28"/>
      <c r="GE168" s="28"/>
      <c r="GF168" s="28"/>
      <c r="GG168" s="28"/>
      <c r="GH168" s="28"/>
      <c r="GI168" s="28"/>
      <c r="GJ168" s="28"/>
      <c r="GK168" s="28"/>
      <c r="GL168" s="28"/>
      <c r="GM168" s="28"/>
      <c r="GN168" s="28"/>
      <c r="GO168" s="28"/>
      <c r="GP168" s="28"/>
      <c r="GQ168" s="28"/>
      <c r="GR168" s="28"/>
      <c r="GS168" s="28"/>
      <c r="GT168" s="28"/>
      <c r="GU168" s="28"/>
      <c r="GV168" s="28"/>
      <c r="GW168" s="28"/>
      <c r="GX168" s="28"/>
      <c r="GY168" s="28"/>
      <c r="GZ168" s="28"/>
      <c r="HA168" s="28"/>
      <c r="HB168" s="28"/>
      <c r="HC168" s="28"/>
      <c r="HD168" s="28"/>
      <c r="HE168" s="28"/>
      <c r="HF168" s="28"/>
      <c r="HG168" s="28"/>
      <c r="HH168" s="28"/>
      <c r="HI168" s="28"/>
      <c r="HJ168" s="28"/>
      <c r="HK168" s="28"/>
      <c r="HL168" s="28"/>
      <c r="HM168" s="28"/>
      <c r="HN168" s="28"/>
      <c r="HO168" s="28"/>
      <c r="HP168" s="28"/>
      <c r="HQ168" s="28"/>
      <c r="HR168" s="28"/>
      <c r="HS168" s="28"/>
      <c r="HT168" s="28"/>
      <c r="HU168" s="28"/>
      <c r="HV168" s="28"/>
      <c r="HW168" s="28"/>
      <c r="HX168" s="28"/>
      <c r="HY168" s="28"/>
      <c r="HZ168" s="28"/>
      <c r="IA168" s="28"/>
      <c r="IB168" s="28"/>
      <c r="IC168" s="28"/>
      <c r="ID168" s="28"/>
      <c r="IE168" s="28"/>
      <c r="IF168" s="28"/>
      <c r="IG168" s="28"/>
      <c r="IH168" s="28"/>
      <c r="II168" s="28"/>
      <c r="IJ168" s="28"/>
      <c r="IK168" s="28"/>
      <c r="IL168" s="28"/>
      <c r="IM168" s="28"/>
      <c r="IN168" s="28"/>
      <c r="IO168" s="28"/>
      <c r="IP168" s="28"/>
      <c r="IQ168" s="28"/>
      <c r="IR168" s="28"/>
    </row>
    <row r="169" spans="1:252" ht="126" customHeight="1" x14ac:dyDescent="0.25">
      <c r="A169" s="111"/>
      <c r="B169" s="112"/>
      <c r="C169" s="104"/>
      <c r="D169" s="104"/>
      <c r="E169" s="113"/>
      <c r="F169" s="113"/>
      <c r="G169" s="104"/>
      <c r="H169" s="104"/>
      <c r="I169" s="104"/>
      <c r="J169" s="104"/>
      <c r="K169" s="104"/>
      <c r="L169" s="104"/>
      <c r="M169" s="114"/>
      <c r="N169" s="98"/>
      <c r="O169" s="56" t="s">
        <v>61</v>
      </c>
      <c r="P169" s="56">
        <v>1</v>
      </c>
      <c r="Q169" s="56">
        <v>1</v>
      </c>
      <c r="R169" s="56">
        <v>1</v>
      </c>
      <c r="S169" s="70">
        <f t="shared" si="2"/>
        <v>1</v>
      </c>
      <c r="T169" s="98"/>
      <c r="U169" s="98"/>
      <c r="V169" s="115"/>
      <c r="W169" s="115"/>
      <c r="X169" s="106"/>
      <c r="Y169" s="108"/>
      <c r="Z169" s="110"/>
      <c r="AA169" s="69" t="s">
        <v>581</v>
      </c>
      <c r="AB169" s="56" t="s">
        <v>381</v>
      </c>
      <c r="AC169" s="3"/>
      <c r="AD169" s="3"/>
      <c r="AE169" s="3"/>
      <c r="AF169" s="3"/>
      <c r="AG169" s="3"/>
      <c r="AH169" s="3"/>
      <c r="AI169" s="3"/>
      <c r="AJ169" s="3"/>
      <c r="AK169" s="3"/>
      <c r="AL169" s="3"/>
      <c r="AM169" s="3"/>
      <c r="AN169" s="3"/>
      <c r="AO169" s="3"/>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c r="FJ169" s="28"/>
      <c r="FK169" s="28"/>
      <c r="FL169" s="28"/>
      <c r="FM169" s="28"/>
      <c r="FN169" s="28"/>
      <c r="FO169" s="28"/>
      <c r="FP169" s="28"/>
      <c r="FQ169" s="28"/>
      <c r="FR169" s="28"/>
      <c r="FS169" s="28"/>
      <c r="FT169" s="28"/>
      <c r="FU169" s="28"/>
      <c r="FV169" s="28"/>
      <c r="FW169" s="28"/>
      <c r="FX169" s="28"/>
      <c r="FY169" s="28"/>
      <c r="FZ169" s="28"/>
      <c r="GA169" s="28"/>
      <c r="GB169" s="28"/>
      <c r="GC169" s="28"/>
      <c r="GD169" s="28"/>
      <c r="GE169" s="28"/>
      <c r="GF169" s="28"/>
      <c r="GG169" s="28"/>
      <c r="GH169" s="28"/>
      <c r="GI169" s="28"/>
      <c r="GJ169" s="28"/>
      <c r="GK169" s="28"/>
      <c r="GL169" s="28"/>
      <c r="GM169" s="28"/>
      <c r="GN169" s="28"/>
      <c r="GO169" s="28"/>
      <c r="GP169" s="28"/>
      <c r="GQ169" s="28"/>
      <c r="GR169" s="28"/>
      <c r="GS169" s="28"/>
      <c r="GT169" s="28"/>
      <c r="GU169" s="28"/>
      <c r="GV169" s="28"/>
      <c r="GW169" s="28"/>
      <c r="GX169" s="28"/>
      <c r="GY169" s="28"/>
      <c r="GZ169" s="28"/>
      <c r="HA169" s="28"/>
      <c r="HB169" s="28"/>
      <c r="HC169" s="28"/>
      <c r="HD169" s="28"/>
      <c r="HE169" s="28"/>
      <c r="HF169" s="28"/>
      <c r="HG169" s="28"/>
      <c r="HH169" s="28"/>
      <c r="HI169" s="28"/>
      <c r="HJ169" s="28"/>
      <c r="HK169" s="28"/>
      <c r="HL169" s="28"/>
      <c r="HM169" s="28"/>
      <c r="HN169" s="28"/>
      <c r="HO169" s="28"/>
      <c r="HP169" s="28"/>
      <c r="HQ169" s="28"/>
      <c r="HR169" s="28"/>
      <c r="HS169" s="28"/>
      <c r="HT169" s="28"/>
      <c r="HU169" s="28"/>
      <c r="HV169" s="28"/>
      <c r="HW169" s="28"/>
      <c r="HX169" s="28"/>
      <c r="HY169" s="28"/>
      <c r="HZ169" s="28"/>
      <c r="IA169" s="28"/>
      <c r="IB169" s="28"/>
      <c r="IC169" s="28"/>
      <c r="ID169" s="28"/>
      <c r="IE169" s="28"/>
      <c r="IF169" s="28"/>
      <c r="IG169" s="28"/>
      <c r="IH169" s="28"/>
      <c r="II169" s="28"/>
      <c r="IJ169" s="28"/>
      <c r="IK169" s="28"/>
      <c r="IL169" s="28"/>
      <c r="IM169" s="28"/>
      <c r="IN169" s="28"/>
      <c r="IO169" s="28"/>
      <c r="IP169" s="28"/>
      <c r="IQ169" s="28"/>
      <c r="IR169" s="28"/>
    </row>
    <row r="170" spans="1:252" ht="149.25" customHeight="1" x14ac:dyDescent="0.25">
      <c r="A170" s="111" t="s">
        <v>344</v>
      </c>
      <c r="B170" s="112" t="s">
        <v>345</v>
      </c>
      <c r="C170" s="104">
        <v>17</v>
      </c>
      <c r="D170" s="104" t="s">
        <v>346</v>
      </c>
      <c r="E170" s="113">
        <v>0.97</v>
      </c>
      <c r="F170" s="113">
        <v>1</v>
      </c>
      <c r="G170" s="104" t="s">
        <v>347</v>
      </c>
      <c r="H170" s="104" t="s">
        <v>382</v>
      </c>
      <c r="I170" s="104" t="s">
        <v>383</v>
      </c>
      <c r="J170" s="104">
        <v>1</v>
      </c>
      <c r="K170" s="104">
        <v>1</v>
      </c>
      <c r="L170" s="104" t="s">
        <v>665</v>
      </c>
      <c r="M170" s="55" t="s">
        <v>384</v>
      </c>
      <c r="N170" s="98" t="s">
        <v>385</v>
      </c>
      <c r="O170" s="56" t="s">
        <v>62</v>
      </c>
      <c r="P170" s="56">
        <v>0</v>
      </c>
      <c r="Q170" s="56">
        <v>1</v>
      </c>
      <c r="R170" s="56">
        <v>0</v>
      </c>
      <c r="S170" s="74">
        <f t="shared" si="2"/>
        <v>0</v>
      </c>
      <c r="T170" s="56" t="s">
        <v>55</v>
      </c>
      <c r="U170" s="56" t="s">
        <v>420</v>
      </c>
      <c r="V170" s="57" t="s">
        <v>56</v>
      </c>
      <c r="W170" s="57" t="s">
        <v>55</v>
      </c>
      <c r="X170" s="83" t="s">
        <v>55</v>
      </c>
      <c r="Y170" s="56" t="s">
        <v>535</v>
      </c>
      <c r="Z170" s="77" t="s">
        <v>21</v>
      </c>
      <c r="AA170" s="69" t="s">
        <v>582</v>
      </c>
      <c r="AB170" s="98" t="s">
        <v>381</v>
      </c>
      <c r="AC170" s="3"/>
      <c r="AD170" s="3"/>
      <c r="AE170" s="3"/>
      <c r="AF170" s="3"/>
      <c r="AG170" s="3"/>
      <c r="AH170" s="3"/>
      <c r="AI170" s="3"/>
      <c r="AJ170" s="3"/>
      <c r="AK170" s="3"/>
      <c r="AL170" s="3"/>
      <c r="AM170" s="3"/>
      <c r="AN170" s="3"/>
      <c r="AO170" s="3"/>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c r="FJ170" s="28"/>
      <c r="FK170" s="28"/>
      <c r="FL170" s="28"/>
      <c r="FM170" s="28"/>
      <c r="FN170" s="28"/>
      <c r="FO170" s="28"/>
      <c r="FP170" s="28"/>
      <c r="FQ170" s="28"/>
      <c r="FR170" s="28"/>
      <c r="FS170" s="28"/>
      <c r="FT170" s="28"/>
      <c r="FU170" s="28"/>
      <c r="FV170" s="28"/>
      <c r="FW170" s="28"/>
      <c r="FX170" s="28"/>
      <c r="FY170" s="28"/>
      <c r="FZ170" s="28"/>
      <c r="GA170" s="28"/>
      <c r="GB170" s="28"/>
      <c r="GC170" s="28"/>
      <c r="GD170" s="28"/>
      <c r="GE170" s="28"/>
      <c r="GF170" s="28"/>
      <c r="GG170" s="28"/>
      <c r="GH170" s="28"/>
      <c r="GI170" s="28"/>
      <c r="GJ170" s="28"/>
      <c r="GK170" s="28"/>
      <c r="GL170" s="28"/>
      <c r="GM170" s="28"/>
      <c r="GN170" s="28"/>
      <c r="GO170" s="28"/>
      <c r="GP170" s="28"/>
      <c r="GQ170" s="28"/>
      <c r="GR170" s="28"/>
      <c r="GS170" s="28"/>
      <c r="GT170" s="28"/>
      <c r="GU170" s="28"/>
      <c r="GV170" s="28"/>
      <c r="GW170" s="28"/>
      <c r="GX170" s="28"/>
      <c r="GY170" s="28"/>
      <c r="GZ170" s="28"/>
      <c r="HA170" s="28"/>
      <c r="HB170" s="28"/>
      <c r="HC170" s="28"/>
      <c r="HD170" s="28"/>
      <c r="HE170" s="28"/>
      <c r="HF170" s="28"/>
      <c r="HG170" s="28"/>
      <c r="HH170" s="28"/>
      <c r="HI170" s="28"/>
      <c r="HJ170" s="28"/>
      <c r="HK170" s="28"/>
      <c r="HL170" s="28"/>
      <c r="HM170" s="28"/>
      <c r="HN170" s="28"/>
      <c r="HO170" s="28"/>
      <c r="HP170" s="28"/>
      <c r="HQ170" s="28"/>
      <c r="HR170" s="28"/>
      <c r="HS170" s="28"/>
      <c r="HT170" s="28"/>
      <c r="HU170" s="28"/>
      <c r="HV170" s="28"/>
      <c r="HW170" s="28"/>
      <c r="HX170" s="28"/>
      <c r="HY170" s="28"/>
      <c r="HZ170" s="28"/>
      <c r="IA170" s="28"/>
      <c r="IB170" s="28"/>
      <c r="IC170" s="28"/>
      <c r="ID170" s="28"/>
      <c r="IE170" s="28"/>
      <c r="IF170" s="28"/>
      <c r="IG170" s="28"/>
      <c r="IH170" s="28"/>
      <c r="II170" s="28"/>
      <c r="IJ170" s="28"/>
      <c r="IK170" s="28"/>
      <c r="IL170" s="28"/>
      <c r="IM170" s="28"/>
      <c r="IN170" s="28"/>
      <c r="IO170" s="28"/>
      <c r="IP170" s="28"/>
      <c r="IQ170" s="28"/>
      <c r="IR170" s="28"/>
    </row>
    <row r="171" spans="1:252" ht="141" customHeight="1" x14ac:dyDescent="0.25">
      <c r="A171" s="111"/>
      <c r="B171" s="112"/>
      <c r="C171" s="104"/>
      <c r="D171" s="104"/>
      <c r="E171" s="113"/>
      <c r="F171" s="113"/>
      <c r="G171" s="104"/>
      <c r="H171" s="104"/>
      <c r="I171" s="104"/>
      <c r="J171" s="104"/>
      <c r="K171" s="104"/>
      <c r="L171" s="104"/>
      <c r="M171" s="55" t="s">
        <v>63</v>
      </c>
      <c r="N171" s="98"/>
      <c r="O171" s="56" t="s">
        <v>64</v>
      </c>
      <c r="P171" s="56">
        <v>0</v>
      </c>
      <c r="Q171" s="56">
        <v>1</v>
      </c>
      <c r="R171" s="56">
        <v>0</v>
      </c>
      <c r="S171" s="74">
        <f t="shared" si="2"/>
        <v>0</v>
      </c>
      <c r="T171" s="56" t="s">
        <v>55</v>
      </c>
      <c r="U171" s="56" t="s">
        <v>420</v>
      </c>
      <c r="V171" s="57" t="s">
        <v>56</v>
      </c>
      <c r="W171" s="57" t="s">
        <v>55</v>
      </c>
      <c r="X171" s="83" t="s">
        <v>55</v>
      </c>
      <c r="Y171" s="56" t="s">
        <v>535</v>
      </c>
      <c r="Z171" s="77" t="s">
        <v>21</v>
      </c>
      <c r="AA171" s="69" t="s">
        <v>603</v>
      </c>
      <c r="AB171" s="98"/>
      <c r="AC171" s="3"/>
      <c r="AD171" s="3"/>
      <c r="AE171" s="3"/>
      <c r="AF171" s="3"/>
      <c r="AG171" s="3"/>
      <c r="AH171" s="3"/>
      <c r="AI171" s="3"/>
      <c r="AJ171" s="3"/>
      <c r="AK171" s="3"/>
      <c r="AL171" s="3"/>
      <c r="AM171" s="3"/>
      <c r="AN171" s="3"/>
      <c r="AO171" s="3"/>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c r="FJ171" s="28"/>
      <c r="FK171" s="28"/>
      <c r="FL171" s="28"/>
      <c r="FM171" s="28"/>
      <c r="FN171" s="28"/>
      <c r="FO171" s="28"/>
      <c r="FP171" s="28"/>
      <c r="FQ171" s="28"/>
      <c r="FR171" s="28"/>
      <c r="FS171" s="28"/>
      <c r="FT171" s="28"/>
      <c r="FU171" s="28"/>
      <c r="FV171" s="28"/>
      <c r="FW171" s="28"/>
      <c r="FX171" s="28"/>
      <c r="FY171" s="28"/>
      <c r="FZ171" s="28"/>
      <c r="GA171" s="28"/>
      <c r="GB171" s="28"/>
      <c r="GC171" s="28"/>
      <c r="GD171" s="28"/>
      <c r="GE171" s="28"/>
      <c r="GF171" s="28"/>
      <c r="GG171" s="28"/>
      <c r="GH171" s="28"/>
      <c r="GI171" s="28"/>
      <c r="GJ171" s="28"/>
      <c r="GK171" s="28"/>
      <c r="GL171" s="28"/>
      <c r="GM171" s="28"/>
      <c r="GN171" s="28"/>
      <c r="GO171" s="28"/>
      <c r="GP171" s="28"/>
      <c r="GQ171" s="28"/>
      <c r="GR171" s="28"/>
      <c r="GS171" s="28"/>
      <c r="GT171" s="28"/>
      <c r="GU171" s="28"/>
      <c r="GV171" s="28"/>
      <c r="GW171" s="28"/>
      <c r="GX171" s="28"/>
      <c r="GY171" s="28"/>
      <c r="GZ171" s="28"/>
      <c r="HA171" s="28"/>
      <c r="HB171" s="28"/>
      <c r="HC171" s="28"/>
      <c r="HD171" s="28"/>
      <c r="HE171" s="28"/>
      <c r="HF171" s="28"/>
      <c r="HG171" s="28"/>
      <c r="HH171" s="28"/>
      <c r="HI171" s="28"/>
      <c r="HJ171" s="28"/>
      <c r="HK171" s="28"/>
      <c r="HL171" s="28"/>
      <c r="HM171" s="28"/>
      <c r="HN171" s="28"/>
      <c r="HO171" s="28"/>
      <c r="HP171" s="28"/>
      <c r="HQ171" s="28"/>
      <c r="HR171" s="28"/>
      <c r="HS171" s="28"/>
      <c r="HT171" s="28"/>
      <c r="HU171" s="28"/>
      <c r="HV171" s="28"/>
      <c r="HW171" s="28"/>
      <c r="HX171" s="28"/>
      <c r="HY171" s="28"/>
      <c r="HZ171" s="28"/>
      <c r="IA171" s="28"/>
      <c r="IB171" s="28"/>
      <c r="IC171" s="28"/>
      <c r="ID171" s="28"/>
      <c r="IE171" s="28"/>
      <c r="IF171" s="28"/>
      <c r="IG171" s="28"/>
      <c r="IH171" s="28"/>
      <c r="II171" s="28"/>
      <c r="IJ171" s="28"/>
      <c r="IK171" s="28"/>
      <c r="IL171" s="28"/>
      <c r="IM171" s="28"/>
      <c r="IN171" s="28"/>
      <c r="IO171" s="28"/>
      <c r="IP171" s="28"/>
      <c r="IQ171" s="28"/>
      <c r="IR171" s="28"/>
    </row>
    <row r="172" spans="1:252" ht="15" x14ac:dyDescent="0.25">
      <c r="A172" s="99" t="s">
        <v>204</v>
      </c>
      <c r="B172" s="99"/>
      <c r="C172" s="99"/>
      <c r="D172" s="99"/>
      <c r="E172" s="99"/>
      <c r="F172" s="99"/>
      <c r="G172" s="99"/>
      <c r="H172" s="99"/>
      <c r="I172" s="99"/>
      <c r="J172" s="99"/>
      <c r="K172" s="99"/>
      <c r="L172" s="99"/>
      <c r="M172" s="99"/>
      <c r="N172" s="99"/>
      <c r="O172" s="99"/>
      <c r="P172" s="99"/>
      <c r="Q172" s="99"/>
      <c r="R172" s="99"/>
      <c r="S172" s="99"/>
      <c r="T172" s="99"/>
      <c r="U172" s="99"/>
      <c r="V172" s="100">
        <f>SUM(V12:V171)</f>
        <v>15988781826.809999</v>
      </c>
      <c r="W172" s="100">
        <f>SUM(W12:W171)</f>
        <v>9671236845.5100002</v>
      </c>
      <c r="X172" s="101">
        <f>W172/V172</f>
        <v>0.60487640336008985</v>
      </c>
      <c r="Y172" s="103"/>
      <c r="Z172" s="103"/>
      <c r="AA172" s="103"/>
      <c r="AB172" s="103"/>
    </row>
    <row r="173" spans="1:252" ht="15" x14ac:dyDescent="0.25">
      <c r="A173" s="99"/>
      <c r="B173" s="99"/>
      <c r="C173" s="99"/>
      <c r="D173" s="99"/>
      <c r="E173" s="99"/>
      <c r="F173" s="99"/>
      <c r="G173" s="99"/>
      <c r="H173" s="99"/>
      <c r="I173" s="99"/>
      <c r="J173" s="99"/>
      <c r="K173" s="99"/>
      <c r="L173" s="99"/>
      <c r="M173" s="99"/>
      <c r="N173" s="99"/>
      <c r="O173" s="99"/>
      <c r="P173" s="99"/>
      <c r="Q173" s="99"/>
      <c r="R173" s="99"/>
      <c r="S173" s="99"/>
      <c r="T173" s="99"/>
      <c r="U173" s="99"/>
      <c r="V173" s="100"/>
      <c r="W173" s="100"/>
      <c r="X173" s="102"/>
      <c r="Y173" s="103"/>
      <c r="Z173" s="103"/>
      <c r="AA173" s="103"/>
      <c r="AB173" s="103"/>
    </row>
    <row r="174" spans="1:252" x14ac:dyDescent="0.25">
      <c r="A174" s="39"/>
      <c r="C174" s="40"/>
      <c r="G174" s="40"/>
      <c r="I174" s="40"/>
      <c r="J174" s="40"/>
      <c r="L174" s="40"/>
      <c r="AB174" s="51"/>
    </row>
    <row r="175" spans="1:252" x14ac:dyDescent="0.25">
      <c r="A175" s="39"/>
      <c r="C175" s="40"/>
      <c r="J175" s="91" t="s">
        <v>205</v>
      </c>
      <c r="K175" s="91"/>
      <c r="L175" s="91"/>
      <c r="M175" s="40"/>
      <c r="N175" s="40"/>
      <c r="O175" s="91" t="s">
        <v>206</v>
      </c>
      <c r="P175" s="91"/>
      <c r="Q175" s="91"/>
      <c r="R175" s="88"/>
      <c r="S175" s="89"/>
      <c r="T175" s="92"/>
      <c r="U175" s="92"/>
      <c r="V175" s="92"/>
      <c r="W175" s="92"/>
      <c r="X175" s="92"/>
      <c r="Y175" s="92"/>
      <c r="Z175" s="92"/>
      <c r="AA175" s="92"/>
      <c r="AB175" s="93"/>
    </row>
    <row r="176" spans="1:252" x14ac:dyDescent="0.25">
      <c r="A176" s="39"/>
      <c r="C176" s="40"/>
      <c r="J176" s="40"/>
      <c r="L176" s="40"/>
      <c r="O176" s="40"/>
      <c r="P176" s="40"/>
      <c r="AB176" s="51"/>
    </row>
    <row r="177" spans="1:28" x14ac:dyDescent="0.25">
      <c r="A177" s="39"/>
      <c r="C177" s="40"/>
      <c r="J177" s="40"/>
      <c r="L177" s="40"/>
      <c r="O177" s="40"/>
      <c r="P177" s="40"/>
      <c r="Q177" s="40"/>
      <c r="R177" s="40"/>
      <c r="S177" s="221">
        <f>SUM(S12:S171)</f>
        <v>82.881229792280408</v>
      </c>
      <c r="T177" s="40"/>
      <c r="U177" s="41"/>
      <c r="AB177" s="52"/>
    </row>
    <row r="178" spans="1:28" x14ac:dyDescent="0.25">
      <c r="A178" s="39"/>
      <c r="C178" s="40"/>
      <c r="J178" s="40"/>
      <c r="L178" s="40"/>
      <c r="O178" s="40"/>
      <c r="P178" s="40"/>
      <c r="Q178" s="40"/>
      <c r="R178" s="40"/>
      <c r="S178" s="221">
        <f>+S177/107</f>
        <v>0.77459093263813461</v>
      </c>
      <c r="T178" s="40"/>
      <c r="U178" s="41"/>
      <c r="AB178" s="52"/>
    </row>
    <row r="179" spans="1:28" ht="16.5" thickBot="1" x14ac:dyDescent="0.3">
      <c r="A179" s="39"/>
      <c r="C179" s="40"/>
      <c r="J179" s="42"/>
      <c r="K179" s="42"/>
      <c r="L179" s="42"/>
      <c r="M179" s="90"/>
      <c r="O179" s="42"/>
      <c r="P179" s="42"/>
      <c r="Q179" s="40"/>
      <c r="R179" s="40"/>
      <c r="S179" s="222"/>
      <c r="T179" s="40"/>
      <c r="U179" s="41"/>
      <c r="AB179" s="52"/>
    </row>
    <row r="180" spans="1:28" x14ac:dyDescent="0.25">
      <c r="A180" s="39"/>
      <c r="C180" s="43"/>
      <c r="J180" s="94" t="s">
        <v>207</v>
      </c>
      <c r="K180" s="94"/>
      <c r="L180" s="94"/>
      <c r="M180" s="94"/>
      <c r="O180" s="94" t="s">
        <v>583</v>
      </c>
      <c r="P180" s="94"/>
      <c r="Q180" s="94"/>
      <c r="R180" s="89"/>
      <c r="S180" s="44"/>
      <c r="T180" s="40"/>
      <c r="U180" s="45"/>
      <c r="AB180" s="52"/>
    </row>
    <row r="181" spans="1:28" x14ac:dyDescent="0.25">
      <c r="A181" s="39"/>
      <c r="C181" s="43"/>
      <c r="J181" s="40" t="s">
        <v>208</v>
      </c>
      <c r="L181" s="40"/>
      <c r="O181" s="40" t="s">
        <v>584</v>
      </c>
      <c r="Q181" s="40"/>
      <c r="R181" s="40"/>
      <c r="S181" s="43"/>
      <c r="T181" s="40"/>
      <c r="U181" s="40"/>
      <c r="AB181" s="52"/>
    </row>
    <row r="182" spans="1:28" x14ac:dyDescent="0.25">
      <c r="A182" s="39"/>
      <c r="C182" s="40"/>
      <c r="G182" s="40"/>
      <c r="I182" s="40"/>
      <c r="J182" s="40"/>
      <c r="L182" s="40"/>
      <c r="N182" s="40"/>
      <c r="O182" s="40"/>
      <c r="P182" s="40"/>
      <c r="Q182" s="40"/>
      <c r="R182" s="40"/>
      <c r="S182" s="43"/>
      <c r="T182" s="40"/>
      <c r="U182" s="40"/>
      <c r="AB182" s="52"/>
    </row>
    <row r="183" spans="1:28" x14ac:dyDescent="0.25">
      <c r="A183" s="39"/>
      <c r="C183" s="40"/>
      <c r="G183" s="40"/>
      <c r="I183" s="40"/>
      <c r="J183" s="40"/>
      <c r="L183" s="40"/>
      <c r="N183" s="40"/>
      <c r="O183" s="40"/>
      <c r="P183" s="40"/>
      <c r="Q183" s="40"/>
      <c r="R183" s="40"/>
      <c r="S183" s="43"/>
      <c r="T183" s="40"/>
      <c r="U183" s="40"/>
      <c r="AB183" s="52"/>
    </row>
    <row r="184" spans="1:28" thickBot="1" x14ac:dyDescent="0.3">
      <c r="A184" s="95" t="s">
        <v>585</v>
      </c>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7"/>
    </row>
  </sheetData>
  <mergeCells count="890">
    <mergeCell ref="F45:F46"/>
    <mergeCell ref="G45:G46"/>
    <mergeCell ref="H45:H46"/>
    <mergeCell ref="I45:I46"/>
    <mergeCell ref="J45:J46"/>
    <mergeCell ref="K45:K46"/>
    <mergeCell ref="F33:F39"/>
    <mergeCell ref="N29:N32"/>
    <mergeCell ref="O29:O32"/>
    <mergeCell ref="M29:M32"/>
    <mergeCell ref="I33:I39"/>
    <mergeCell ref="J33:J39"/>
    <mergeCell ref="K33:K39"/>
    <mergeCell ref="L33:L39"/>
    <mergeCell ref="M73:M76"/>
    <mergeCell ref="N73:N76"/>
    <mergeCell ref="V62:V63"/>
    <mergeCell ref="N67:N68"/>
    <mergeCell ref="O67:O68"/>
    <mergeCell ref="K47:K61"/>
    <mergeCell ref="L47:L51"/>
    <mergeCell ref="I62:I63"/>
    <mergeCell ref="J62:J63"/>
    <mergeCell ref="T55:T59"/>
    <mergeCell ref="U55:U59"/>
    <mergeCell ref="L52:L54"/>
    <mergeCell ref="M52:M54"/>
    <mergeCell ref="N52:N54"/>
    <mergeCell ref="T52:T54"/>
    <mergeCell ref="U52:U54"/>
    <mergeCell ref="V52:V54"/>
    <mergeCell ref="L55:L59"/>
    <mergeCell ref="M55:M59"/>
    <mergeCell ref="N55:N59"/>
    <mergeCell ref="O55:O59"/>
    <mergeCell ref="P55:P59"/>
    <mergeCell ref="Q55:Q59"/>
    <mergeCell ref="R55:R59"/>
    <mergeCell ref="Y8:Z8"/>
    <mergeCell ref="A9:A11"/>
    <mergeCell ref="B9:B11"/>
    <mergeCell ref="C9:C11"/>
    <mergeCell ref="D9:F9"/>
    <mergeCell ref="G9:G11"/>
    <mergeCell ref="H9:H11"/>
    <mergeCell ref="C4:AA4"/>
    <mergeCell ref="A5:G5"/>
    <mergeCell ref="H5:M5"/>
    <mergeCell ref="N5:AB5"/>
    <mergeCell ref="A6:J6"/>
    <mergeCell ref="L6:AB6"/>
    <mergeCell ref="L10:L11"/>
    <mergeCell ref="M10:M11"/>
    <mergeCell ref="N10:N11"/>
    <mergeCell ref="A7:G7"/>
    <mergeCell ref="A8:K8"/>
    <mergeCell ref="L8:N8"/>
    <mergeCell ref="A1:B4"/>
    <mergeCell ref="C2:AA2"/>
    <mergeCell ref="C3:AA3"/>
    <mergeCell ref="I9:K9"/>
    <mergeCell ref="D10:D11"/>
    <mergeCell ref="E10:E11"/>
    <mergeCell ref="F10:F11"/>
    <mergeCell ref="I10:I11"/>
    <mergeCell ref="J10:J11"/>
    <mergeCell ref="K10:K11"/>
    <mergeCell ref="O8:Q8"/>
    <mergeCell ref="R8:S8"/>
    <mergeCell ref="V10:V11"/>
    <mergeCell ref="T8:X8"/>
    <mergeCell ref="W10:W11"/>
    <mergeCell ref="Y10:Y11"/>
    <mergeCell ref="Z10:Z11"/>
    <mergeCell ref="AA10:AA11"/>
    <mergeCell ref="AB10:AB11"/>
    <mergeCell ref="O10:O11"/>
    <mergeCell ref="P10:P11"/>
    <mergeCell ref="Q10:Q11"/>
    <mergeCell ref="R10:R11"/>
    <mergeCell ref="T10:T11"/>
    <mergeCell ref="U10:U11"/>
    <mergeCell ref="I13:I14"/>
    <mergeCell ref="J13:J14"/>
    <mergeCell ref="K13:K14"/>
    <mergeCell ref="L13:L14"/>
    <mergeCell ref="A13:A14"/>
    <mergeCell ref="B13:B14"/>
    <mergeCell ref="C13:C14"/>
    <mergeCell ref="D13:D14"/>
    <mergeCell ref="E13:E14"/>
    <mergeCell ref="F13:F14"/>
    <mergeCell ref="Y13:Y14"/>
    <mergeCell ref="Z13:Z14"/>
    <mergeCell ref="AA13:AA14"/>
    <mergeCell ref="AB13:AB14"/>
    <mergeCell ref="A15:A19"/>
    <mergeCell ref="B15:B19"/>
    <mergeCell ref="C15:C19"/>
    <mergeCell ref="D15:D19"/>
    <mergeCell ref="E15:E19"/>
    <mergeCell ref="F15:F19"/>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AB15:AB19"/>
    <mergeCell ref="O16:O19"/>
    <mergeCell ref="P16:P19"/>
    <mergeCell ref="Q16:Q19"/>
    <mergeCell ref="R16:R19"/>
    <mergeCell ref="S16:S19"/>
    <mergeCell ref="Y16:Y17"/>
    <mergeCell ref="Z16:Z17"/>
    <mergeCell ref="AA16:AA17"/>
    <mergeCell ref="T15:T19"/>
    <mergeCell ref="U15:U19"/>
    <mergeCell ref="V15:V19"/>
    <mergeCell ref="W15:W19"/>
    <mergeCell ref="Y18:Y19"/>
    <mergeCell ref="Z18:Z19"/>
    <mergeCell ref="AA18:AA19"/>
    <mergeCell ref="A20:A24"/>
    <mergeCell ref="B20:B24"/>
    <mergeCell ref="C20:C24"/>
    <mergeCell ref="D20:D24"/>
    <mergeCell ref="E20:E24"/>
    <mergeCell ref="F20:F24"/>
    <mergeCell ref="G20:G24"/>
    <mergeCell ref="X15:X19"/>
    <mergeCell ref="G15:G19"/>
    <mergeCell ref="H15:H19"/>
    <mergeCell ref="I15:I19"/>
    <mergeCell ref="J15:J19"/>
    <mergeCell ref="K15:K19"/>
    <mergeCell ref="L15:L19"/>
    <mergeCell ref="H20:H24"/>
    <mergeCell ref="I20:I24"/>
    <mergeCell ref="J20:J24"/>
    <mergeCell ref="K20:K24"/>
    <mergeCell ref="R20:R24"/>
    <mergeCell ref="M15:M19"/>
    <mergeCell ref="N15:N19"/>
    <mergeCell ref="Y20:Y24"/>
    <mergeCell ref="Z20:Z24"/>
    <mergeCell ref="AA20:AA21"/>
    <mergeCell ref="AA22:AA23"/>
    <mergeCell ref="L25:L26"/>
    <mergeCell ref="M25:M26"/>
    <mergeCell ref="N25:N26"/>
    <mergeCell ref="O25:O26"/>
    <mergeCell ref="P25:P26"/>
    <mergeCell ref="Q25:Q26"/>
    <mergeCell ref="S20:S24"/>
    <mergeCell ref="T20:T24"/>
    <mergeCell ref="U20:U24"/>
    <mergeCell ref="V20:V24"/>
    <mergeCell ref="W20:W24"/>
    <mergeCell ref="X20:X24"/>
    <mergeCell ref="L20:L24"/>
    <mergeCell ref="M20:M24"/>
    <mergeCell ref="N20:N24"/>
    <mergeCell ref="O20:O24"/>
    <mergeCell ref="P20:P24"/>
    <mergeCell ref="Q20:Q24"/>
    <mergeCell ref="I27:I28"/>
    <mergeCell ref="J27:J28"/>
    <mergeCell ref="K27:K28"/>
    <mergeCell ref="X25:X26"/>
    <mergeCell ref="Y25:Y26"/>
    <mergeCell ref="Z25:Z26"/>
    <mergeCell ref="AA25:AA26"/>
    <mergeCell ref="AB25:AB26"/>
    <mergeCell ref="A27:A28"/>
    <mergeCell ref="B27:B28"/>
    <mergeCell ref="C27:C28"/>
    <mergeCell ref="D27:D28"/>
    <mergeCell ref="E27:E28"/>
    <mergeCell ref="R25:R26"/>
    <mergeCell ref="S25:S26"/>
    <mergeCell ref="T25:T26"/>
    <mergeCell ref="U25:U26"/>
    <mergeCell ref="V25:V26"/>
    <mergeCell ref="W25:W26"/>
    <mergeCell ref="A29:A32"/>
    <mergeCell ref="B29:B32"/>
    <mergeCell ref="C29:C32"/>
    <mergeCell ref="D29:D32"/>
    <mergeCell ref="E29:E32"/>
    <mergeCell ref="F29:F32"/>
    <mergeCell ref="F27:F28"/>
    <mergeCell ref="G27:G28"/>
    <mergeCell ref="H27:H28"/>
    <mergeCell ref="R29:R32"/>
    <mergeCell ref="S29:S32"/>
    <mergeCell ref="T29:T32"/>
    <mergeCell ref="U29:U32"/>
    <mergeCell ref="V29:V32"/>
    <mergeCell ref="W29:W32"/>
    <mergeCell ref="G29:G32"/>
    <mergeCell ref="H29:H32"/>
    <mergeCell ref="I29:I32"/>
    <mergeCell ref="J29:J32"/>
    <mergeCell ref="K29:K32"/>
    <mergeCell ref="L29:L32"/>
    <mergeCell ref="P29:P32"/>
    <mergeCell ref="Q29:Q32"/>
    <mergeCell ref="X33:X39"/>
    <mergeCell ref="AB33:AB39"/>
    <mergeCell ref="Y35:Y36"/>
    <mergeCell ref="AA35:AA36"/>
    <mergeCell ref="Y38:Y39"/>
    <mergeCell ref="Z38:Z39"/>
    <mergeCell ref="X29:X32"/>
    <mergeCell ref="AB29:AB32"/>
    <mergeCell ref="Y31:Y32"/>
    <mergeCell ref="Z31:Z32"/>
    <mergeCell ref="AA31:AA32"/>
    <mergeCell ref="A40:A44"/>
    <mergeCell ref="B40:B44"/>
    <mergeCell ref="C40:C44"/>
    <mergeCell ref="D40:D44"/>
    <mergeCell ref="E40:E44"/>
    <mergeCell ref="F40:F44"/>
    <mergeCell ref="U33:U39"/>
    <mergeCell ref="V33:V39"/>
    <mergeCell ref="W33:W39"/>
    <mergeCell ref="A33:A39"/>
    <mergeCell ref="B33:B39"/>
    <mergeCell ref="C33:C39"/>
    <mergeCell ref="D33:D39"/>
    <mergeCell ref="E33:E39"/>
    <mergeCell ref="M33:M39"/>
    <mergeCell ref="N33:N39"/>
    <mergeCell ref="O33:O39"/>
    <mergeCell ref="P33:P39"/>
    <mergeCell ref="Q33:Q39"/>
    <mergeCell ref="R33:R39"/>
    <mergeCell ref="S33:S39"/>
    <mergeCell ref="T33:T39"/>
    <mergeCell ref="G33:G39"/>
    <mergeCell ref="H33:H39"/>
    <mergeCell ref="AB40:AB44"/>
    <mergeCell ref="AA43:AA44"/>
    <mergeCell ref="A45:A46"/>
    <mergeCell ref="B45:B46"/>
    <mergeCell ref="C45:C46"/>
    <mergeCell ref="D45:D46"/>
    <mergeCell ref="E45:E46"/>
    <mergeCell ref="S40:S44"/>
    <mergeCell ref="T40:T44"/>
    <mergeCell ref="U40:U44"/>
    <mergeCell ref="V40:V44"/>
    <mergeCell ref="W40:W44"/>
    <mergeCell ref="X40:X44"/>
    <mergeCell ref="M40:M44"/>
    <mergeCell ref="N40:N44"/>
    <mergeCell ref="O40:O44"/>
    <mergeCell ref="P40:P44"/>
    <mergeCell ref="Q40:Q44"/>
    <mergeCell ref="R40:R44"/>
    <mergeCell ref="G40:G44"/>
    <mergeCell ref="H40:H44"/>
    <mergeCell ref="I40:I44"/>
    <mergeCell ref="J40:J44"/>
    <mergeCell ref="K40:K44"/>
    <mergeCell ref="Y40:Y44"/>
    <mergeCell ref="Z40:Z44"/>
    <mergeCell ref="AA40:AA41"/>
    <mergeCell ref="L40:L44"/>
    <mergeCell ref="W45:W46"/>
    <mergeCell ref="X45:X46"/>
    <mergeCell ref="Y45:Y46"/>
    <mergeCell ref="Z45:Z46"/>
    <mergeCell ref="AA45:AA46"/>
    <mergeCell ref="M45:M46"/>
    <mergeCell ref="N45:N46"/>
    <mergeCell ref="O45:O46"/>
    <mergeCell ref="P45:P46"/>
    <mergeCell ref="L45:L46"/>
    <mergeCell ref="AB45:AB46"/>
    <mergeCell ref="Q45:Q46"/>
    <mergeCell ref="R45:R46"/>
    <mergeCell ref="S45:S46"/>
    <mergeCell ref="T45:T46"/>
    <mergeCell ref="U45:U46"/>
    <mergeCell ref="V45:V46"/>
    <mergeCell ref="AA47:AA48"/>
    <mergeCell ref="AB47:AB51"/>
    <mergeCell ref="Y60:Y61"/>
    <mergeCell ref="Z60:Z61"/>
    <mergeCell ref="W52:W54"/>
    <mergeCell ref="X52:X54"/>
    <mergeCell ref="U47:U51"/>
    <mergeCell ref="V47:V51"/>
    <mergeCell ref="W47:W51"/>
    <mergeCell ref="X47:X51"/>
    <mergeCell ref="Y47:Y51"/>
    <mergeCell ref="Z47:Z51"/>
    <mergeCell ref="Y52:Y54"/>
    <mergeCell ref="Z52:Z54"/>
    <mergeCell ref="A47:A61"/>
    <mergeCell ref="B47:B61"/>
    <mergeCell ref="S55:S59"/>
    <mergeCell ref="AB55:AB59"/>
    <mergeCell ref="L60:L61"/>
    <mergeCell ref="M60:M61"/>
    <mergeCell ref="N60:N61"/>
    <mergeCell ref="O60:O61"/>
    <mergeCell ref="P60:P61"/>
    <mergeCell ref="Q60:Q61"/>
    <mergeCell ref="R60:R61"/>
    <mergeCell ref="S60:S61"/>
    <mergeCell ref="T60:T61"/>
    <mergeCell ref="V55:V59"/>
    <mergeCell ref="W55:W59"/>
    <mergeCell ref="X55:X59"/>
    <mergeCell ref="Y55:Y59"/>
    <mergeCell ref="Z55:Z59"/>
    <mergeCell ref="AA55:AA56"/>
    <mergeCell ref="AA60:AA61"/>
    <mergeCell ref="AB60:AB61"/>
    <mergeCell ref="V60:V61"/>
    <mergeCell ref="W60:W61"/>
    <mergeCell ref="X60:X61"/>
    <mergeCell ref="B62:B63"/>
    <mergeCell ref="C62:C63"/>
    <mergeCell ref="D62:D63"/>
    <mergeCell ref="E62:E63"/>
    <mergeCell ref="F62:F63"/>
    <mergeCell ref="G62:G63"/>
    <mergeCell ref="H62:H63"/>
    <mergeCell ref="U60:U61"/>
    <mergeCell ref="E47:E61"/>
    <mergeCell ref="F47:F61"/>
    <mergeCell ref="G47:G61"/>
    <mergeCell ref="H47:H61"/>
    <mergeCell ref="I47:I61"/>
    <mergeCell ref="J47:J61"/>
    <mergeCell ref="O47:O51"/>
    <mergeCell ref="P47:P51"/>
    <mergeCell ref="Q47:Q51"/>
    <mergeCell ref="R47:R51"/>
    <mergeCell ref="S47:S51"/>
    <mergeCell ref="T47:T51"/>
    <mergeCell ref="C47:C61"/>
    <mergeCell ref="D47:D61"/>
    <mergeCell ref="M47:M51"/>
    <mergeCell ref="N47:N51"/>
    <mergeCell ref="W62:W63"/>
    <mergeCell ref="X62:X63"/>
    <mergeCell ref="Y62:Y63"/>
    <mergeCell ref="Z62:Z63"/>
    <mergeCell ref="A64:A65"/>
    <mergeCell ref="B64:B65"/>
    <mergeCell ref="C64:C65"/>
    <mergeCell ref="D64:D65"/>
    <mergeCell ref="E64:E65"/>
    <mergeCell ref="F64:F65"/>
    <mergeCell ref="K62:K63"/>
    <mergeCell ref="L62:L63"/>
    <mergeCell ref="M62:M63"/>
    <mergeCell ref="N62:N63"/>
    <mergeCell ref="T62:T63"/>
    <mergeCell ref="U62:U63"/>
    <mergeCell ref="X64:X65"/>
    <mergeCell ref="Y64:Y65"/>
    <mergeCell ref="Z64:Z65"/>
    <mergeCell ref="T64:T65"/>
    <mergeCell ref="U64:U65"/>
    <mergeCell ref="V64:V65"/>
    <mergeCell ref="W64:W65"/>
    <mergeCell ref="A62:A63"/>
    <mergeCell ref="A67:A68"/>
    <mergeCell ref="B67:B68"/>
    <mergeCell ref="C67:C68"/>
    <mergeCell ref="D67:D68"/>
    <mergeCell ref="E67:E68"/>
    <mergeCell ref="F67:F68"/>
    <mergeCell ref="G67:G68"/>
    <mergeCell ref="M64:M65"/>
    <mergeCell ref="N64:N65"/>
    <mergeCell ref="G64:G65"/>
    <mergeCell ref="H64:H65"/>
    <mergeCell ref="I64:I65"/>
    <mergeCell ref="J64:J65"/>
    <mergeCell ref="K64:K65"/>
    <mergeCell ref="L64:L65"/>
    <mergeCell ref="H67:H68"/>
    <mergeCell ref="I67:I68"/>
    <mergeCell ref="J67:J68"/>
    <mergeCell ref="K67:K68"/>
    <mergeCell ref="L67:L68"/>
    <mergeCell ref="M67:M68"/>
    <mergeCell ref="V67:V68"/>
    <mergeCell ref="W67:W68"/>
    <mergeCell ref="X67:X68"/>
    <mergeCell ref="Y67:Y68"/>
    <mergeCell ref="Z67:Z68"/>
    <mergeCell ref="AB67:AB68"/>
    <mergeCell ref="P67:P68"/>
    <mergeCell ref="Q67:Q68"/>
    <mergeCell ref="R67:R68"/>
    <mergeCell ref="S67:S68"/>
    <mergeCell ref="T67:T68"/>
    <mergeCell ref="U67:U68"/>
    <mergeCell ref="I73:I81"/>
    <mergeCell ref="J73:J81"/>
    <mergeCell ref="K73:K81"/>
    <mergeCell ref="L73:L76"/>
    <mergeCell ref="A73:A81"/>
    <mergeCell ref="B73:B81"/>
    <mergeCell ref="C73:C81"/>
    <mergeCell ref="D73:D81"/>
    <mergeCell ref="E73:E81"/>
    <mergeCell ref="F73:F81"/>
    <mergeCell ref="AA83:AA84"/>
    <mergeCell ref="O86:O87"/>
    <mergeCell ref="P86:P87"/>
    <mergeCell ref="Q86:Q87"/>
    <mergeCell ref="R86:R87"/>
    <mergeCell ref="S86:S87"/>
    <mergeCell ref="Z73:Z76"/>
    <mergeCell ref="A82:A87"/>
    <mergeCell ref="B82:B87"/>
    <mergeCell ref="C82:C87"/>
    <mergeCell ref="D82:D87"/>
    <mergeCell ref="E82:E87"/>
    <mergeCell ref="F82:F87"/>
    <mergeCell ref="G82:G87"/>
    <mergeCell ref="H82:H87"/>
    <mergeCell ref="I82:I87"/>
    <mergeCell ref="T73:T76"/>
    <mergeCell ref="U73:U76"/>
    <mergeCell ref="V73:V76"/>
    <mergeCell ref="W73:W76"/>
    <mergeCell ref="X73:X76"/>
    <mergeCell ref="Y73:Y76"/>
    <mergeCell ref="G73:G81"/>
    <mergeCell ref="H73:H81"/>
    <mergeCell ref="Y86:Y87"/>
    <mergeCell ref="Z86:Z87"/>
    <mergeCell ref="A88:A91"/>
    <mergeCell ref="B88:B91"/>
    <mergeCell ref="C88:C91"/>
    <mergeCell ref="D88:D91"/>
    <mergeCell ref="E88:E91"/>
    <mergeCell ref="F88:F91"/>
    <mergeCell ref="G88:G91"/>
    <mergeCell ref="H88:H91"/>
    <mergeCell ref="W82:W87"/>
    <mergeCell ref="X82:X87"/>
    <mergeCell ref="Y82:Y85"/>
    <mergeCell ref="Z82:Z85"/>
    <mergeCell ref="M82:M87"/>
    <mergeCell ref="N82:N87"/>
    <mergeCell ref="J82:J87"/>
    <mergeCell ref="K82:K87"/>
    <mergeCell ref="L82:L87"/>
    <mergeCell ref="I88:I91"/>
    <mergeCell ref="T82:T87"/>
    <mergeCell ref="U82:U87"/>
    <mergeCell ref="V82:V87"/>
    <mergeCell ref="AB88:AB89"/>
    <mergeCell ref="L90:L91"/>
    <mergeCell ref="M90:M91"/>
    <mergeCell ref="N90:N91"/>
    <mergeCell ref="O90:O91"/>
    <mergeCell ref="P90:P91"/>
    <mergeCell ref="Q90:Q91"/>
    <mergeCell ref="R90:R91"/>
    <mergeCell ref="S90:S91"/>
    <mergeCell ref="T90:T91"/>
    <mergeCell ref="V88:V89"/>
    <mergeCell ref="W88:W89"/>
    <mergeCell ref="X88:X89"/>
    <mergeCell ref="Y88:Y89"/>
    <mergeCell ref="Z88:Z89"/>
    <mergeCell ref="AA88:AA89"/>
    <mergeCell ref="P88:P89"/>
    <mergeCell ref="Q88:Q89"/>
    <mergeCell ref="R88:R89"/>
    <mergeCell ref="S88:S89"/>
    <mergeCell ref="T88:T89"/>
    <mergeCell ref="U88:U89"/>
    <mergeCell ref="L88:L89"/>
    <mergeCell ref="M88:M89"/>
    <mergeCell ref="AA90:AA91"/>
    <mergeCell ref="AB90:AB91"/>
    <mergeCell ref="A92:A116"/>
    <mergeCell ref="B92:B116"/>
    <mergeCell ref="C92:C116"/>
    <mergeCell ref="D92:D116"/>
    <mergeCell ref="E92:E116"/>
    <mergeCell ref="F92:F116"/>
    <mergeCell ref="G92:G116"/>
    <mergeCell ref="H92:H116"/>
    <mergeCell ref="U90:U91"/>
    <mergeCell ref="V90:V91"/>
    <mergeCell ref="W90:W91"/>
    <mergeCell ref="X90:X91"/>
    <mergeCell ref="Y90:Y91"/>
    <mergeCell ref="Z90:Z91"/>
    <mergeCell ref="J88:J91"/>
    <mergeCell ref="K88:K91"/>
    <mergeCell ref="N88:N89"/>
    <mergeCell ref="O88:O89"/>
    <mergeCell ref="I92:I116"/>
    <mergeCell ref="J92:J116"/>
    <mergeCell ref="K92:K116"/>
    <mergeCell ref="L92:L96"/>
    <mergeCell ref="Y92:Y96"/>
    <mergeCell ref="Z92:Z96"/>
    <mergeCell ref="AA92:AA96"/>
    <mergeCell ref="AB92:AB96"/>
    <mergeCell ref="L97:L99"/>
    <mergeCell ref="M97:M99"/>
    <mergeCell ref="N97:N99"/>
    <mergeCell ref="T97:T99"/>
    <mergeCell ref="U97:U99"/>
    <mergeCell ref="V97:V99"/>
    <mergeCell ref="S92:S96"/>
    <mergeCell ref="T92:T96"/>
    <mergeCell ref="U92:U96"/>
    <mergeCell ref="V92:V96"/>
    <mergeCell ref="W92:W96"/>
    <mergeCell ref="X92:X96"/>
    <mergeCell ref="M92:M96"/>
    <mergeCell ref="N92:N96"/>
    <mergeCell ref="O92:O96"/>
    <mergeCell ref="P92:P96"/>
    <mergeCell ref="Q92:Q96"/>
    <mergeCell ref="R92:R96"/>
    <mergeCell ref="W97:W99"/>
    <mergeCell ref="X97:X99"/>
    <mergeCell ref="Z100:Z102"/>
    <mergeCell ref="AA100:AA102"/>
    <mergeCell ref="L103:L104"/>
    <mergeCell ref="M103:M104"/>
    <mergeCell ref="N103:N104"/>
    <mergeCell ref="T103:T104"/>
    <mergeCell ref="U103:U104"/>
    <mergeCell ref="V103:V104"/>
    <mergeCell ref="W103:W104"/>
    <mergeCell ref="X103:X104"/>
    <mergeCell ref="Y103:Y104"/>
    <mergeCell ref="Z103:Z104"/>
    <mergeCell ref="AA103:AA104"/>
    <mergeCell ref="L100:L102"/>
    <mergeCell ref="M100:M102"/>
    <mergeCell ref="N100:N102"/>
    <mergeCell ref="T100:T102"/>
    <mergeCell ref="U100:U102"/>
    <mergeCell ref="V100:V102"/>
    <mergeCell ref="W100:W102"/>
    <mergeCell ref="X100:X102"/>
    <mergeCell ref="Y100:Y102"/>
    <mergeCell ref="Z105:Z111"/>
    <mergeCell ref="L112:L113"/>
    <mergeCell ref="M112:M113"/>
    <mergeCell ref="N112:N113"/>
    <mergeCell ref="T112:T113"/>
    <mergeCell ref="U112:U113"/>
    <mergeCell ref="V112:V113"/>
    <mergeCell ref="W112:W113"/>
    <mergeCell ref="X112:X113"/>
    <mergeCell ref="Y112:Y113"/>
    <mergeCell ref="Z112:Z113"/>
    <mergeCell ref="L105:L111"/>
    <mergeCell ref="M105:M111"/>
    <mergeCell ref="N105:N111"/>
    <mergeCell ref="T105:T111"/>
    <mergeCell ref="U105:U111"/>
    <mergeCell ref="V105:V111"/>
    <mergeCell ref="W105:W111"/>
    <mergeCell ref="X105:X111"/>
    <mergeCell ref="Y105:Y111"/>
    <mergeCell ref="L115:L116"/>
    <mergeCell ref="M115:M116"/>
    <mergeCell ref="N115:N116"/>
    <mergeCell ref="T115:T116"/>
    <mergeCell ref="U115:U116"/>
    <mergeCell ref="V115:V116"/>
    <mergeCell ref="W115:W116"/>
    <mergeCell ref="X115:X116"/>
    <mergeCell ref="A117:A121"/>
    <mergeCell ref="B117:B121"/>
    <mergeCell ref="C117:C121"/>
    <mergeCell ref="D117:D121"/>
    <mergeCell ref="E117:E121"/>
    <mergeCell ref="F117:F121"/>
    <mergeCell ref="G117:G121"/>
    <mergeCell ref="H117:H121"/>
    <mergeCell ref="M120:M121"/>
    <mergeCell ref="N120:N121"/>
    <mergeCell ref="O117:O118"/>
    <mergeCell ref="P117:P118"/>
    <mergeCell ref="Q117:Q118"/>
    <mergeCell ref="R117:R118"/>
    <mergeCell ref="I117:I121"/>
    <mergeCell ref="J117:J121"/>
    <mergeCell ref="Y117:Y119"/>
    <mergeCell ref="Z117:Z119"/>
    <mergeCell ref="AB117:AB119"/>
    <mergeCell ref="L120:L121"/>
    <mergeCell ref="T120:T121"/>
    <mergeCell ref="U120:U121"/>
    <mergeCell ref="V120:V121"/>
    <mergeCell ref="W120:W121"/>
    <mergeCell ref="X120:X121"/>
    <mergeCell ref="Y120:Y121"/>
    <mergeCell ref="S117:S118"/>
    <mergeCell ref="T117:T119"/>
    <mergeCell ref="U117:U119"/>
    <mergeCell ref="V117:V119"/>
    <mergeCell ref="W117:W119"/>
    <mergeCell ref="X117:X119"/>
    <mergeCell ref="L117:L119"/>
    <mergeCell ref="M117:M119"/>
    <mergeCell ref="N117:N119"/>
    <mergeCell ref="Z120:Z121"/>
    <mergeCell ref="A122:A136"/>
    <mergeCell ref="B122:B136"/>
    <mergeCell ref="C122:C136"/>
    <mergeCell ref="D122:D136"/>
    <mergeCell ref="E122:E136"/>
    <mergeCell ref="F122:F136"/>
    <mergeCell ref="G122:G136"/>
    <mergeCell ref="H122:H136"/>
    <mergeCell ref="I122:I136"/>
    <mergeCell ref="K117:K121"/>
    <mergeCell ref="J122:J136"/>
    <mergeCell ref="K122:K136"/>
    <mergeCell ref="L124:L127"/>
    <mergeCell ref="M124:M127"/>
    <mergeCell ref="N124:N127"/>
    <mergeCell ref="AB124:AB125"/>
    <mergeCell ref="O125:O126"/>
    <mergeCell ref="P125:P126"/>
    <mergeCell ref="Q125:Q126"/>
    <mergeCell ref="R125:R126"/>
    <mergeCell ref="S125:S126"/>
    <mergeCell ref="T125:T126"/>
    <mergeCell ref="U125:U126"/>
    <mergeCell ref="V125:V126"/>
    <mergeCell ref="W125:W126"/>
    <mergeCell ref="X125:X126"/>
    <mergeCell ref="Y125:Y126"/>
    <mergeCell ref="Z125:Z126"/>
    <mergeCell ref="L131:L136"/>
    <mergeCell ref="M131:M136"/>
    <mergeCell ref="N131:N136"/>
    <mergeCell ref="T131:T136"/>
    <mergeCell ref="U131:U136"/>
    <mergeCell ref="V131:V136"/>
    <mergeCell ref="W131:W136"/>
    <mergeCell ref="Y131:Y136"/>
    <mergeCell ref="Z131:Z136"/>
    <mergeCell ref="AB134:AB136"/>
    <mergeCell ref="A138:A146"/>
    <mergeCell ref="B138:B146"/>
    <mergeCell ref="C138:C146"/>
    <mergeCell ref="D138:D146"/>
    <mergeCell ref="E138:E146"/>
    <mergeCell ref="F138:F146"/>
    <mergeCell ref="V138:V146"/>
    <mergeCell ref="W138:W146"/>
    <mergeCell ref="G138:G146"/>
    <mergeCell ref="H138:H146"/>
    <mergeCell ref="I138:I146"/>
    <mergeCell ref="J138:J146"/>
    <mergeCell ref="K138:K146"/>
    <mergeCell ref="L138:L146"/>
    <mergeCell ref="X131:X136"/>
    <mergeCell ref="Z145:Z146"/>
    <mergeCell ref="AA145:AA146"/>
    <mergeCell ref="AB145:AB146"/>
    <mergeCell ref="AB139:AB140"/>
    <mergeCell ref="A147:A149"/>
    <mergeCell ref="B147:B149"/>
    <mergeCell ref="C147:C149"/>
    <mergeCell ref="D147:D149"/>
    <mergeCell ref="E147:E149"/>
    <mergeCell ref="F147:F149"/>
    <mergeCell ref="G147:G149"/>
    <mergeCell ref="X138:X146"/>
    <mergeCell ref="AA139:AA140"/>
    <mergeCell ref="AB142:AB144"/>
    <mergeCell ref="O145:O146"/>
    <mergeCell ref="P145:P146"/>
    <mergeCell ref="Q145:Q146"/>
    <mergeCell ref="R145:R146"/>
    <mergeCell ref="S145:S146"/>
    <mergeCell ref="Y145:Y146"/>
    <mergeCell ref="M138:M146"/>
    <mergeCell ref="N138:N146"/>
    <mergeCell ref="T138:T146"/>
    <mergeCell ref="U138:U146"/>
    <mergeCell ref="G150:G152"/>
    <mergeCell ref="H150:H152"/>
    <mergeCell ref="Y147:Y148"/>
    <mergeCell ref="Z147:Z148"/>
    <mergeCell ref="L149:L152"/>
    <mergeCell ref="M149:M152"/>
    <mergeCell ref="N149:N152"/>
    <mergeCell ref="T149:T152"/>
    <mergeCell ref="U149:U152"/>
    <mergeCell ref="V149:V152"/>
    <mergeCell ref="W149:W152"/>
    <mergeCell ref="X149:X152"/>
    <mergeCell ref="N147:N148"/>
    <mergeCell ref="T147:T148"/>
    <mergeCell ref="U147:U148"/>
    <mergeCell ref="V147:V148"/>
    <mergeCell ref="W147:W148"/>
    <mergeCell ref="X147:X148"/>
    <mergeCell ref="H147:H149"/>
    <mergeCell ref="I147:I149"/>
    <mergeCell ref="J147:J149"/>
    <mergeCell ref="K147:K149"/>
    <mergeCell ref="L147:L148"/>
    <mergeCell ref="M147:M148"/>
    <mergeCell ref="R150:R152"/>
    <mergeCell ref="S150:S152"/>
    <mergeCell ref="AA150:AA152"/>
    <mergeCell ref="AB150:AB152"/>
    <mergeCell ref="A153:A158"/>
    <mergeCell ref="B153:B158"/>
    <mergeCell ref="C153:C158"/>
    <mergeCell ref="D153:D158"/>
    <mergeCell ref="E153:E158"/>
    <mergeCell ref="F153:F158"/>
    <mergeCell ref="I150:I152"/>
    <mergeCell ref="J150:J152"/>
    <mergeCell ref="K150:K152"/>
    <mergeCell ref="O150:O152"/>
    <mergeCell ref="P150:P152"/>
    <mergeCell ref="Q150:Q152"/>
    <mergeCell ref="Y149:Y152"/>
    <mergeCell ref="Z149:Z152"/>
    <mergeCell ref="A150:A152"/>
    <mergeCell ref="B150:B152"/>
    <mergeCell ref="C150:C152"/>
    <mergeCell ref="D150:D152"/>
    <mergeCell ref="E150:E152"/>
    <mergeCell ref="F150:F152"/>
    <mergeCell ref="X153:X156"/>
    <mergeCell ref="Y153:Y155"/>
    <mergeCell ref="Z153:Z155"/>
    <mergeCell ref="L157:L158"/>
    <mergeCell ref="M157:M158"/>
    <mergeCell ref="N157:N158"/>
    <mergeCell ref="O157:O158"/>
    <mergeCell ref="P157:P158"/>
    <mergeCell ref="Q157:Q158"/>
    <mergeCell ref="R157:R158"/>
    <mergeCell ref="M153:M156"/>
    <mergeCell ref="N153:N155"/>
    <mergeCell ref="T153:T156"/>
    <mergeCell ref="U153:U156"/>
    <mergeCell ref="V153:V156"/>
    <mergeCell ref="W153:W156"/>
    <mergeCell ref="L153:L156"/>
    <mergeCell ref="Z157:Z158"/>
    <mergeCell ref="AA157:AA158"/>
    <mergeCell ref="AB157:AB158"/>
    <mergeCell ref="A159:A163"/>
    <mergeCell ref="B159:B163"/>
    <mergeCell ref="C159:C163"/>
    <mergeCell ref="D159:D163"/>
    <mergeCell ref="E159:E163"/>
    <mergeCell ref="F159:F163"/>
    <mergeCell ref="S157:S158"/>
    <mergeCell ref="T157:T158"/>
    <mergeCell ref="U157:U158"/>
    <mergeCell ref="V157:V158"/>
    <mergeCell ref="W157:W158"/>
    <mergeCell ref="X157:X158"/>
    <mergeCell ref="G153:G158"/>
    <mergeCell ref="H153:H158"/>
    <mergeCell ref="I153:I158"/>
    <mergeCell ref="J153:J158"/>
    <mergeCell ref="K153:K158"/>
    <mergeCell ref="Q159:Q163"/>
    <mergeCell ref="R159:R163"/>
    <mergeCell ref="G159:G163"/>
    <mergeCell ref="H159:H163"/>
    <mergeCell ref="I159:I163"/>
    <mergeCell ref="J159:J163"/>
    <mergeCell ref="K159:K163"/>
    <mergeCell ref="L159:L163"/>
    <mergeCell ref="Y157:Y158"/>
    <mergeCell ref="I164:I167"/>
    <mergeCell ref="J164:J167"/>
    <mergeCell ref="K164:K167"/>
    <mergeCell ref="L164:L167"/>
    <mergeCell ref="Y159:Y163"/>
    <mergeCell ref="W164:W167"/>
    <mergeCell ref="X164:X167"/>
    <mergeCell ref="Z159:Z163"/>
    <mergeCell ref="AA159:AA163"/>
    <mergeCell ref="AB159:AB163"/>
    <mergeCell ref="A164:A167"/>
    <mergeCell ref="B164:B167"/>
    <mergeCell ref="C164:C167"/>
    <mergeCell ref="D164:D167"/>
    <mergeCell ref="E164:E167"/>
    <mergeCell ref="F164:F167"/>
    <mergeCell ref="S159:S163"/>
    <mergeCell ref="T159:T163"/>
    <mergeCell ref="U159:U163"/>
    <mergeCell ref="V159:V163"/>
    <mergeCell ref="W159:W163"/>
    <mergeCell ref="X159:X163"/>
    <mergeCell ref="M159:M163"/>
    <mergeCell ref="N159:N163"/>
    <mergeCell ref="O159:O163"/>
    <mergeCell ref="P159:P163"/>
    <mergeCell ref="Y164:Y167"/>
    <mergeCell ref="Z164:Z167"/>
    <mergeCell ref="AA164:AA167"/>
    <mergeCell ref="AB164:AB167"/>
    <mergeCell ref="V164:V167"/>
    <mergeCell ref="C168:C169"/>
    <mergeCell ref="D168:D169"/>
    <mergeCell ref="E168:E169"/>
    <mergeCell ref="F168:F169"/>
    <mergeCell ref="S164:S167"/>
    <mergeCell ref="T164:T167"/>
    <mergeCell ref="U164:U167"/>
    <mergeCell ref="M164:M167"/>
    <mergeCell ref="N164:N167"/>
    <mergeCell ref="O164:O167"/>
    <mergeCell ref="P164:P167"/>
    <mergeCell ref="Q164:Q167"/>
    <mergeCell ref="R164:R167"/>
    <mergeCell ref="G164:G167"/>
    <mergeCell ref="H164:H167"/>
    <mergeCell ref="X168:X169"/>
    <mergeCell ref="Y168:Y169"/>
    <mergeCell ref="Z168:Z169"/>
    <mergeCell ref="A170:A171"/>
    <mergeCell ref="B170:B171"/>
    <mergeCell ref="C170:C171"/>
    <mergeCell ref="D170:D171"/>
    <mergeCell ref="E170:E171"/>
    <mergeCell ref="F170:F171"/>
    <mergeCell ref="G170:G171"/>
    <mergeCell ref="M168:M169"/>
    <mergeCell ref="N168:N169"/>
    <mergeCell ref="T168:T169"/>
    <mergeCell ref="U168:U169"/>
    <mergeCell ref="V168:V169"/>
    <mergeCell ref="W168:W169"/>
    <mergeCell ref="G168:G169"/>
    <mergeCell ref="H168:H169"/>
    <mergeCell ref="I168:I169"/>
    <mergeCell ref="J168:J169"/>
    <mergeCell ref="K168:K169"/>
    <mergeCell ref="L168:L169"/>
    <mergeCell ref="A168:A169"/>
    <mergeCell ref="B168:B169"/>
    <mergeCell ref="J175:L175"/>
    <mergeCell ref="O175:Q175"/>
    <mergeCell ref="T175:AB175"/>
    <mergeCell ref="J180:M180"/>
    <mergeCell ref="O180:Q180"/>
    <mergeCell ref="A184:AB184"/>
    <mergeCell ref="AB170:AB171"/>
    <mergeCell ref="A172:U173"/>
    <mergeCell ref="V172:V173"/>
    <mergeCell ref="W172:W173"/>
    <mergeCell ref="X172:X173"/>
    <mergeCell ref="Y172:AB173"/>
    <mergeCell ref="H170:H171"/>
    <mergeCell ref="I170:I171"/>
    <mergeCell ref="J170:J171"/>
    <mergeCell ref="K170:K171"/>
    <mergeCell ref="L170:L171"/>
    <mergeCell ref="N170:N171"/>
  </mergeCells>
  <conditionalFormatting sqref="Y13">
    <cfRule type="colorScale" priority="1">
      <colorScale>
        <cfvo type="percent" val="0"/>
        <cfvo type="percent" val="40"/>
        <cfvo type="percent" val="100"/>
        <color rgb="FFFF0000"/>
        <color rgb="FFFFFF00"/>
        <color rgb="FF00B050"/>
      </colorScale>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DE ACCION S2</vt:lpstr>
    </vt:vector>
  </TitlesOfParts>
  <Company>Empresas Publicas de Armenia 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Cristina Marin Londoño</dc:creator>
  <cp:lastModifiedBy>Isabel Cristina Marin Londoño</cp:lastModifiedBy>
  <dcterms:created xsi:type="dcterms:W3CDTF">2021-02-11T16:28:27Z</dcterms:created>
  <dcterms:modified xsi:type="dcterms:W3CDTF">2021-02-15T15:44:09Z</dcterms:modified>
</cp:coreProperties>
</file>