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0" tabRatio="493" activeTab="0"/>
  </bookViews>
  <sheets>
    <sheet name="PLAN DE ACCION" sheetId="1" r:id="rId1"/>
    <sheet name="Hoja1" sheetId="2" r:id="rId2"/>
  </sheets>
  <definedNames>
    <definedName name="_xlnm.Print_Area" localSheetId="0">'PLAN DE ACCION'!$A$1:$AB$67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<sst xmlns="http://schemas.openxmlformats.org/spreadsheetml/2006/main" count="389" uniqueCount="224">
  <si>
    <t>Responsable</t>
  </si>
  <si>
    <t>Fuente</t>
  </si>
  <si>
    <t xml:space="preserve">Proceso de Direccionamiento Estratégico 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</si>
  <si>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</si>
  <si>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</si>
  <si>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</si>
  <si>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</si>
  <si>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</si>
  <si>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</si>
  <si>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</si>
  <si>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</si>
  <si>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</si>
  <si>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</si>
  <si>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</si>
  <si>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</si>
  <si>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</si>
  <si>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</si>
  <si>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</si>
  <si>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</si>
  <si>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</si>
  <si>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</si>
  <si>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</si>
  <si>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</si>
  <si>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</si>
  <si>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</si>
  <si>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</si>
  <si>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</si>
  <si>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</si>
  <si>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</si>
  <si>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</si>
  <si>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</si>
  <si>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Cultura</t>
  </si>
  <si>
    <t>10,11,16,17</t>
  </si>
  <si>
    <t>acceso de la población colombiana a espacios culturales</t>
  </si>
  <si>
    <t>Promoción y acceso efectivo a procesos culturales y artísticos</t>
  </si>
  <si>
    <t>Servicio de promoción de actividades culturales</t>
  </si>
  <si>
    <t>Alumbrado Navideño</t>
  </si>
  <si>
    <t>Comercio, Industria y Turismo</t>
  </si>
  <si>
    <t>1, 5, 8, 9, 10, 11, 16, 17</t>
  </si>
  <si>
    <t>población ocupada en la industria turística</t>
  </si>
  <si>
    <t>Productividad y competitividad de las empresas colombianas</t>
  </si>
  <si>
    <t>capacidad instalada de generación de energía eléctrica (mw)</t>
  </si>
  <si>
    <t>Redes de alumbrado público con mantenimiento</t>
  </si>
  <si>
    <t>Transporte</t>
  </si>
  <si>
    <t>9, 11</t>
  </si>
  <si>
    <t>red vial urbana en buen estado</t>
  </si>
  <si>
    <t>Infraestructura red vial regional</t>
  </si>
  <si>
    <t>Puentes peatonales rehabilitados</t>
  </si>
  <si>
    <t xml:space="preserve">Obras construidas </t>
  </si>
  <si>
    <t>obras financiadas por contribucion de valorizacion  (POR UNIDAD)</t>
  </si>
  <si>
    <t>11200 M2</t>
  </si>
  <si>
    <t>Andén de la red urbana habilitado</t>
  </si>
  <si>
    <t>Andén construido en vía urbana como obra complementaria de seguridad vial</t>
  </si>
  <si>
    <t>750 ML</t>
  </si>
  <si>
    <t>Vía terciaria con obras complementarias  de seguridad vial</t>
  </si>
  <si>
    <t>Vía terciaria con obras complementarias  de seguridad vial en tres comunas de Armenia</t>
  </si>
  <si>
    <t>4000 M3</t>
  </si>
  <si>
    <t>Vía urbana rehabilitada</t>
  </si>
  <si>
    <t>Centro turístico ampliado</t>
  </si>
  <si>
    <t>Malecón ampliado</t>
  </si>
  <si>
    <t>Vivienda</t>
  </si>
  <si>
    <t>8, 9, 11, 16, 17</t>
  </si>
  <si>
    <t>personas con acceso a una solución de alcantarillado</t>
  </si>
  <si>
    <t xml:space="preserve">Acceso de la población a los servicios de agua potable y saneamiento básico </t>
  </si>
  <si>
    <t>700 ml</t>
  </si>
  <si>
    <t>Alcantarillados ampliados</t>
  </si>
  <si>
    <t>1 Unidad</t>
  </si>
  <si>
    <t>Servicios de apoyo financiero para la ejecución de proyectos de acueductos y de manejo de aguas residuales</t>
  </si>
  <si>
    <t>Descontaminacion de todas las quebradas del municipio de armenia (Accion Constitucional-popular)</t>
  </si>
  <si>
    <t>INFRAESTRUCTURA NATURAL: "Armenia Capital Verde"</t>
  </si>
  <si>
    <t>Servicio de apoyo financiero para subsidios al consumo en los servicios públicos domiciliarios</t>
  </si>
  <si>
    <t>Recursos entregados en subsidios al consumo - EPA</t>
  </si>
  <si>
    <t>VIGENCIA AÑO:2020</t>
  </si>
  <si>
    <t>Infraestructura de los procesos culturales y artisticos del Municipio</t>
  </si>
  <si>
    <t xml:space="preserve">Mejorar la calidad de vida de los habitantes del municipio ofreciendo espacioa adecuados donde puedan manifestar sus condiciones culturales y artisticas </t>
  </si>
  <si>
    <t>SGP Proposito General</t>
  </si>
  <si>
    <t>Servicio de Alumbrado Público</t>
  </si>
  <si>
    <t>Construcción, Mantenimiento y Obras complementarias a la infraestructura vial tanto urbana como rural del Municipio</t>
  </si>
  <si>
    <t>Contribución por Valorización</t>
  </si>
  <si>
    <t>Propios</t>
  </si>
  <si>
    <t>Construcción, reparación, mantenimiento y ampliación de la infraestructura turistica del Municipio</t>
  </si>
  <si>
    <t>Brindar espacios adecuados y llamativos que ayuden a reactivar la actividad economica</t>
  </si>
  <si>
    <t>SGP Agua Potable Y Seneamiento Basico</t>
  </si>
  <si>
    <t>Transferencia de recursos pasa subsidiar a los estratos uno,dos y tres en acueducto, alcantarillado y aseo</t>
  </si>
  <si>
    <t>Mejorar las condiciones de vida de las personas de los estratos socioeconomicos 1,2,3 subsidiando el consumo en los servicios públicos domiciliarios de acueducto, alcantarillado y aseo</t>
  </si>
  <si>
    <t xml:space="preserve"> SGP Agua Potable y Saneamiento Basico</t>
  </si>
  <si>
    <t>MARIA DEL PILAR HERRERA PARDO</t>
  </si>
  <si>
    <t>Compra de energia para el alumbrado público</t>
  </si>
  <si>
    <t xml:space="preserve"> Convenio para el alumbrado navideño</t>
  </si>
  <si>
    <t>Avalúos de areas intervenidas, peritazgos, devoluciones, estudio distribución de contribuciones</t>
  </si>
  <si>
    <t xml:space="preserve"> Mejorar la movilidad a través de intervenciones sobre la malla vial en el municipio de Armenia</t>
  </si>
  <si>
    <t>Ultima Doceava SGP Proposito General</t>
  </si>
  <si>
    <t>Alumbrado Publico</t>
  </si>
  <si>
    <t>Minas y Energia</t>
  </si>
  <si>
    <t>7, 9, 11, 17</t>
  </si>
  <si>
    <t xml:space="preserve">Consolidación productiva del sector de energía eléctrica  </t>
  </si>
  <si>
    <t>Efectuar la Administración, inversión, modernización y expansión de las redes de alumbrado público</t>
  </si>
  <si>
    <t xml:space="preserve">Contratar el mantenimiento de las vías en asfalto o pavimento rígido </t>
  </si>
  <si>
    <t>Contrato de prestación de servicios profesionales y/o de apoyo a la gestión</t>
  </si>
  <si>
    <t>Prestación de Servicios Profesionales y de apoyo a la gestión</t>
  </si>
  <si>
    <t xml:space="preserve">Puente de la red vial urbana con mantenimiento </t>
  </si>
  <si>
    <t>Contrato de obra para el   Mantenimiento de Los puentes de la red vial urbana</t>
  </si>
  <si>
    <t>Contrato de ptrestación de servicios profesionales o de apoyo a la gestión</t>
  </si>
  <si>
    <t>Infraestructura de la red vial urbana</t>
  </si>
  <si>
    <t xml:space="preserve"> Mejorar la movilidad a través de intervenciones sobre la malla vial  y formulacion y diseños de nuevos proyectos en el municipio de Armenia</t>
  </si>
  <si>
    <t>Deporte y Recreación</t>
  </si>
  <si>
    <t>1, 3, 5, 8, 9, 10, 11, 16, 17</t>
  </si>
  <si>
    <t>población que realiza actividad física en su tiempo libre</t>
  </si>
  <si>
    <t>Fomento a la recreación, la actividad física y el deporte</t>
  </si>
  <si>
    <t>Construcción, reparación, mantenimiento e instalación de la infraestructura recreodeportiva del Municipio</t>
  </si>
  <si>
    <t>Brindar espacios adecuados que permitan la correcta y sana utilización del tiempo libre</t>
  </si>
  <si>
    <t>Construcción, ampliación y mejoramiento del espacio píublico</t>
  </si>
  <si>
    <t xml:space="preserve"> Intervenir el espacio correspondiente a la construcción y adecuación de espacios urbano del municipio</t>
  </si>
  <si>
    <t xml:space="preserve">Contrato de obra e interventoria </t>
  </si>
  <si>
    <t xml:space="preserve">Contrato de obra para la ampliación, reparación y mantenimiento de los centros de interes turístico, Contrato de interventoria para hacer seguimiento al contrato de obra. </t>
  </si>
  <si>
    <t>Contrato de obra para la ampliación del centro turístico</t>
  </si>
  <si>
    <t>Contrato de Obra y/o Convenio con Empresas públicas de Armenia para  ampliación,  mejoramiento del espacio público para la reposición de redes de alcantarillado,  Contrato de interventoría técnica, administrativa, financiera, contable, ambiental y jurídica para la reposición de redses de alcantarillado</t>
  </si>
  <si>
    <t>Transferencia de recursos a Empresas Públicas de Armenia, para subsidiar a los estratos socioeconómicos uno, dos y tres en lo servicios públicos domiciliarios en  acueducto, alcantarillado y aseo</t>
  </si>
  <si>
    <t>Contratos de Prestación de Servicios Profesionales y de apoyo a la gestión</t>
  </si>
  <si>
    <t xml:space="preserve">Descontaminación de quebradas </t>
  </si>
  <si>
    <t>Mejoramiento en el espacio urbano</t>
  </si>
  <si>
    <t>Ordenamiento territorial y desarrollo urbano</t>
  </si>
  <si>
    <t>Estudios de pre inversión e inversión</t>
  </si>
  <si>
    <t xml:space="preserve">Estudios o diseños realizados </t>
  </si>
  <si>
    <t>Estudios de preinversión e inversión para el mejoramiento del espacio público urbano</t>
  </si>
  <si>
    <t>Contrato de consultoría para los estudios y diseño de los proyectos del ordenamiento territorial y el desarrollo urbano</t>
  </si>
  <si>
    <t>12 Unidades</t>
  </si>
  <si>
    <t>Parques recreativos adecuados</t>
  </si>
  <si>
    <t xml:space="preserve">Parques adecuados </t>
  </si>
  <si>
    <t>1 unidad</t>
  </si>
  <si>
    <t>contratos de obra o convenios solidardios dentro del programa institucional Armenia Solidaria</t>
  </si>
  <si>
    <t>Mejorar las condiciones de movilidad en el Municipio</t>
  </si>
  <si>
    <t>3, 6, 11</t>
  </si>
  <si>
    <t>Plazas mejoradas</t>
  </si>
  <si>
    <t xml:space="preserve">Plazas mejoradas </t>
  </si>
  <si>
    <t>Construcción, reparación , mantenimiento del espacio urbano</t>
  </si>
  <si>
    <t>Contrato de obra y/o consultoria para el mejoramiento de las plazas de la ciudad</t>
  </si>
  <si>
    <t>contrato de consultoria , interventoría ,  Contrato de obra para la rehabilitación  de los  puentes peatonales y obras complementarias</t>
  </si>
  <si>
    <t>1,5, 8,9,10,11,17</t>
  </si>
  <si>
    <t>índice de ciudades modernas</t>
  </si>
  <si>
    <t>Infraestructura Pública</t>
  </si>
  <si>
    <t>Proyectos orientados a la infraestructura pública</t>
  </si>
  <si>
    <t>Gestión  de proyectos de infraestructura publica</t>
  </si>
  <si>
    <t>Interventoria técnica, administrativa, financiera, contable, jurídica y ambiental</t>
  </si>
  <si>
    <t>JOSE MANUEL RIOS MORALES</t>
  </si>
  <si>
    <t>Brindar espacios para el disfrute colectivo</t>
  </si>
  <si>
    <t>Proyecto de Infraestructura Pública y el Desarrollo Urbano</t>
  </si>
  <si>
    <t>Obtención de recursos para mejorar la infraestructura pública en el municipio</t>
  </si>
  <si>
    <t>Reintegro IMDERA Libre Inversión</t>
  </si>
  <si>
    <t xml:space="preserve">Contrato de prestación de serviciosde apoyo a la gestión </t>
  </si>
  <si>
    <t>Contrato de prestación de servicios profesionales (Ingenieros, Abogados)</t>
  </si>
  <si>
    <t>Contratos de prestación de servicios Profesionales (administrativos)</t>
  </si>
  <si>
    <t>Contratos de prestación de servicios de apoyo a la gestión</t>
  </si>
  <si>
    <t xml:space="preserve">Contratode prestación de servicios de apoyo a la gestión </t>
  </si>
  <si>
    <t>Contrato de prestación de servicios profesionales (Ingenieros de sistemas, Abogados)</t>
  </si>
  <si>
    <t>Contratos de Prestación de Servicios Profesionales (Ingenieros, abogados)</t>
  </si>
  <si>
    <t>Contaratos de prestación de servicios de apoyo a la gestión</t>
  </si>
  <si>
    <t>Recuperación Cartera</t>
  </si>
  <si>
    <t>Contrato de obra y/o contrato de interventoría</t>
  </si>
  <si>
    <t>Porpios</t>
  </si>
  <si>
    <t>INFRAESTRUCTURA CONSTRUIDA:"Acciones Concretas"</t>
  </si>
  <si>
    <t xml:space="preserve">SEGUIMIENTO AL PLAN DE ACCIÓN                         </t>
  </si>
  <si>
    <t>Código: D-DP-PDE-060</t>
  </si>
  <si>
    <t>Departamento Administrativo de Planeación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</si>
  <si>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</si>
  <si>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</si>
  <si>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</si>
  <si>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</si>
  <si>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</si>
  <si>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</si>
  <si>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</si>
  <si>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Semáforo Alcance de la Meta:
Verde Oscuro  (80%  - 100%) 
 Verde Claro (70% - 79%)
 Amarillo (60%  - 69%) 
Naranja (40% - 59%) 
 Rojo (0% - 39%)</t>
  </si>
  <si>
    <t>Recursos asignados, en pesos en el momento presupuestal (Apropiación Definitiva)</t>
  </si>
  <si>
    <t>Recursos ejecutados en pesos en el momento presupuestal (Reg. Presupuestal)</t>
  </si>
  <si>
    <t>Semáforo Ejecución:
Verde Oscuro  (80%  - 100%) 
 Verde Claro (70% - 79%)
 Amarillo (60%  - 69%) 
Naranja (40% - 59%) 
 Rojo (0% - 39%)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</si>
  <si>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</si>
  <si>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</si>
  <si>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</si>
  <si>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</si>
  <si>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</si>
  <si>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 val="single"/>
        <sz val="10"/>
        <rFont val="Arial"/>
        <family val="2"/>
      </rPr>
      <t>2.6 SECRETARÍA DE INFRAESTRUCTURA</t>
    </r>
  </si>
  <si>
    <t>Periodo de corte:   A DICIEMBRE 31 DE 2020</t>
  </si>
  <si>
    <t>Fecha: 29/12/2020</t>
  </si>
  <si>
    <t>ALCALDE</t>
  </si>
  <si>
    <t>SECRETARIA</t>
  </si>
  <si>
    <t>Versión: 006</t>
  </si>
  <si>
    <t>106.01.8.15.15.33.001.001.210.1083</t>
  </si>
  <si>
    <t>106.01.8.17.06.21.001.001.301.1089</t>
  </si>
  <si>
    <t>106.01.8.17.09.24.001.001.001.1095</t>
  </si>
  <si>
    <t>106.01.8.17.09.24.001.001.034.1095</t>
  </si>
  <si>
    <t>106.03.8.17.09.24.001.001.311.1095</t>
  </si>
  <si>
    <t>106.01.8.17.13.35.001.001.001.1085</t>
  </si>
  <si>
    <t>106.01.8.17.13.35.001.001.034.1085</t>
  </si>
  <si>
    <t>106.01.8.17.15.40.001.001.001.1084</t>
  </si>
  <si>
    <t>106.01.8.17.13.35.001.001.033.1086</t>
  </si>
  <si>
    <t>106.01.8.17.06.21.001.001.191.1089</t>
  </si>
  <si>
    <t>106.01.8.17.15.40.001.001.030.1084</t>
  </si>
  <si>
    <t>106.01.8.17.04.43.001.001.001.1087</t>
  </si>
  <si>
    <t>106.01.8.18.15.40.065.065.001.1091</t>
  </si>
  <si>
    <t>106.01.8.18.15.45.001.001.034.1088</t>
  </si>
  <si>
    <t>106.01.8.17.09.24.001.001.001.1096</t>
  </si>
  <si>
    <t>106.01.8.18.09.24.001.001.034.1096</t>
  </si>
  <si>
    <t>106.01.8.18.09.24.001.001.033.1096</t>
  </si>
  <si>
    <t>106.01.8.18.15.40.065.065.001.1090</t>
  </si>
  <si>
    <t>106.01.8.18.15.40.065.065.110.1090</t>
  </si>
  <si>
    <t>TODAS LAS COMUNAS</t>
  </si>
  <si>
    <t>POBLACIÓN ESTRATOS 1,2,Y 3</t>
  </si>
  <si>
    <t>Contato de Prestación de Servicios Profesionales (ingeniero electrico, abogado)</t>
  </si>
  <si>
    <t>106.04.8.18.03.40.066</t>
  </si>
  <si>
    <t>El indicador establecido para el 2020 fue de 577 m3 de los cuales se ejecutaron 172 m3</t>
  </si>
  <si>
    <t>Contrato de Prestación de servicios profesionales y de apoyo a la gestión</t>
  </si>
  <si>
    <t>106.01.8.17.09.24.001.001.033.1095</t>
  </si>
  <si>
    <t xml:space="preserve">                                                        106.01.8.17.15.40.001.001.030.1084</t>
  </si>
  <si>
    <t xml:space="preserve">106.01.8.17.15.40.001.001.001.1084         </t>
  </si>
  <si>
    <t xml:space="preserve">
SGP AGUA POTABLE Y SANEAMIENTO BASICO</t>
  </si>
  <si>
    <t>106.01.8.17.04.43.001.001.197.1087</t>
  </si>
  <si>
    <t>Aprovechamiento Urbanistico Adicional</t>
  </si>
  <si>
    <t>Rendimientos  Financieros Propios</t>
  </si>
  <si>
    <t>Contrato de obra Cancha del Barrio El Placer</t>
  </si>
  <si>
    <t>Contrato de obra y/o interventoria</t>
  </si>
  <si>
    <t>106.01.8.17.09.24.001.001.020.1095</t>
  </si>
  <si>
    <t>106.03.8.17.09.24.001.001.210.1095</t>
  </si>
  <si>
    <t>Recursos del Balance Propios</t>
  </si>
  <si>
    <t>106.01.8.17.15.40.001.001.210.1084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</si>
</sst>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\ #,##0"/>
    <numFmt numFmtId="181" formatCode="_-* #,##0_-;\-* #,##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10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9" fontId="36" fillId="0" borderId="16" xfId="0" applyNumberFormat="1" applyFont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left" vertical="center" wrapText="1"/>
    </xf>
    <xf numFmtId="0" fontId="36" fillId="25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26" borderId="16" xfId="0" applyFont="1" applyFill="1" applyBorder="1" applyAlignment="1">
      <alignment horizontal="center" vertical="center" wrapText="1"/>
    </xf>
    <xf numFmtId="43" fontId="19" fillId="0" borderId="16" xfId="0" applyNumberFormat="1" applyFont="1" applyFill="1" applyBorder="1" applyAlignment="1">
      <alignment horizontal="right" vertical="center" wrapText="1"/>
    </xf>
    <xf numFmtId="43" fontId="36" fillId="0" borderId="16" xfId="52" applyNumberFormat="1" applyFont="1" applyFill="1" applyBorder="1" applyAlignment="1">
      <alignment horizontal="right" vertical="center" wrapText="1"/>
    </xf>
    <xf numFmtId="43" fontId="19" fillId="0" borderId="16" xfId="52" applyNumberFormat="1" applyFont="1" applyFill="1" applyBorder="1" applyAlignment="1">
      <alignment horizontal="right" vertical="center" wrapText="1"/>
    </xf>
    <xf numFmtId="43" fontId="19" fillId="26" borderId="16" xfId="0" applyNumberFormat="1" applyFont="1" applyFill="1" applyBorder="1" applyAlignment="1">
      <alignment horizontal="right" vertical="center" wrapText="1"/>
    </xf>
    <xf numFmtId="0" fontId="36" fillId="0" borderId="16" xfId="0" applyFont="1" applyFill="1" applyBorder="1" applyAlignment="1">
      <alignment horizontal="justify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38" fillId="0" borderId="16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vertical="center"/>
    </xf>
    <xf numFmtId="179" fontId="0" fillId="0" borderId="11" xfId="51" applyFill="1" applyBorder="1" applyAlignment="1">
      <alignment horizontal="center" vertical="center" wrapText="1"/>
    </xf>
    <xf numFmtId="44" fontId="0" fillId="0" borderId="11" xfId="0" applyNumberFormat="1" applyFont="1" applyBorder="1" applyAlignment="1">
      <alignment vertical="center" wrapText="1"/>
    </xf>
    <xf numFmtId="179" fontId="0" fillId="0" borderId="0" xfId="51" applyAlignment="1">
      <alignment vertical="center"/>
    </xf>
    <xf numFmtId="179" fontId="0" fillId="0" borderId="0" xfId="51" applyFont="1" applyAlignment="1">
      <alignment/>
    </xf>
    <xf numFmtId="0" fontId="36" fillId="0" borderId="16" xfId="0" applyFont="1" applyBorder="1" applyAlignment="1">
      <alignment horizontal="justify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27" borderId="16" xfId="0" applyFont="1" applyFill="1" applyBorder="1" applyAlignment="1">
      <alignment vertical="center" wrapText="1"/>
    </xf>
    <xf numFmtId="0" fontId="36" fillId="28" borderId="16" xfId="0" applyFont="1" applyFill="1" applyBorder="1" applyAlignment="1">
      <alignment horizontal="left" vertical="center" wrapText="1"/>
    </xf>
    <xf numFmtId="1" fontId="36" fillId="0" borderId="17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1" fontId="36" fillId="0" borderId="17" xfId="0" applyNumberFormat="1" applyFont="1" applyFill="1" applyBorder="1" applyAlignment="1">
      <alignment horizontal="center" vertical="center" wrapText="1"/>
    </xf>
    <xf numFmtId="1" fontId="38" fillId="0" borderId="17" xfId="0" applyNumberFormat="1" applyFont="1" applyFill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43" fontId="19" fillId="26" borderId="18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vertical="center" wrapText="1"/>
    </xf>
    <xf numFmtId="0" fontId="36" fillId="25" borderId="16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29" borderId="12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 wrapText="1"/>
    </xf>
    <xf numFmtId="0" fontId="18" fillId="30" borderId="20" xfId="0" applyFont="1" applyFill="1" applyBorder="1" applyAlignment="1">
      <alignment horizontal="center" vertical="center" wrapText="1"/>
    </xf>
    <xf numFmtId="0" fontId="18" fillId="30" borderId="21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vertical="center" wrapText="1"/>
    </xf>
    <xf numFmtId="10" fontId="19" fillId="0" borderId="16" xfId="0" applyNumberFormat="1" applyFont="1" applyFill="1" applyBorder="1" applyAlignment="1">
      <alignment horizontal="center" vertical="center" wrapText="1"/>
    </xf>
    <xf numFmtId="0" fontId="18" fillId="3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43" fontId="19" fillId="0" borderId="23" xfId="0" applyNumberFormat="1" applyFont="1" applyFill="1" applyBorder="1" applyAlignment="1">
      <alignment horizontal="right" vertical="center" wrapText="1"/>
    </xf>
    <xf numFmtId="10" fontId="19" fillId="0" borderId="23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0" fontId="19" fillId="0" borderId="18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181" fontId="19" fillId="0" borderId="23" xfId="0" applyNumberFormat="1" applyFont="1" applyFill="1" applyBorder="1" applyAlignment="1">
      <alignment vertical="center" wrapText="1"/>
    </xf>
    <xf numFmtId="43" fontId="19" fillId="0" borderId="16" xfId="0" applyNumberFormat="1" applyFont="1" applyFill="1" applyBorder="1" applyAlignment="1">
      <alignment vertical="center" wrapText="1"/>
    </xf>
    <xf numFmtId="181" fontId="19" fillId="0" borderId="16" xfId="0" applyNumberFormat="1" applyFont="1" applyFill="1" applyBorder="1" applyAlignment="1">
      <alignment vertical="center" wrapText="1"/>
    </xf>
    <xf numFmtId="181" fontId="19" fillId="26" borderId="18" xfId="0" applyNumberFormat="1" applyFont="1" applyFill="1" applyBorder="1" applyAlignment="1">
      <alignment vertical="center" wrapText="1"/>
    </xf>
    <xf numFmtId="10" fontId="19" fillId="31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43" fontId="0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 wrapText="1"/>
    </xf>
    <xf numFmtId="0" fontId="19" fillId="26" borderId="16" xfId="0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171" fontId="18" fillId="0" borderId="0" xfId="0" applyNumberFormat="1" applyFont="1" applyAlignment="1">
      <alignment vertical="center"/>
    </xf>
    <xf numFmtId="43" fontId="0" fillId="0" borderId="0" xfId="0" applyNumberFormat="1" applyFont="1" applyBorder="1" applyAlignment="1">
      <alignment horizontal="center" vertical="center" wrapText="1"/>
    </xf>
    <xf numFmtId="43" fontId="19" fillId="0" borderId="18" xfId="0" applyNumberFormat="1" applyFont="1" applyFill="1" applyBorder="1" applyAlignment="1">
      <alignment horizontal="right" vertical="center" wrapText="1"/>
    </xf>
    <xf numFmtId="9" fontId="19" fillId="0" borderId="23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0" fontId="19" fillId="0" borderId="27" xfId="0" applyNumberFormat="1" applyFont="1" applyBorder="1" applyAlignment="1">
      <alignment horizontal="center" vertical="center" wrapText="1"/>
    </xf>
    <xf numFmtId="10" fontId="19" fillId="0" borderId="28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27" xfId="0" applyFont="1" applyBorder="1" applyAlignment="1" applyProtection="1">
      <alignment horizontal="left" vertical="center" wrapText="1"/>
      <protection locked="0"/>
    </xf>
    <xf numFmtId="3" fontId="36" fillId="0" borderId="27" xfId="0" applyNumberFormat="1" applyFont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0" fillId="0" borderId="27" xfId="0" applyBorder="1" applyAlignment="1">
      <alignment horizontal="left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40" fillId="33" borderId="3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0" fontId="19" fillId="32" borderId="16" xfId="0" applyFont="1" applyFill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horizontal="right" vertical="center" wrapText="1"/>
    </xf>
    <xf numFmtId="0" fontId="18" fillId="34" borderId="32" xfId="0" applyFont="1" applyFill="1" applyBorder="1" applyAlignment="1">
      <alignment horizontal="right" vertical="center" wrapText="1"/>
    </xf>
    <xf numFmtId="0" fontId="18" fillId="34" borderId="33" xfId="0" applyFont="1" applyFill="1" applyBorder="1" applyAlignment="1">
      <alignment horizontal="right" vertical="center" wrapText="1"/>
    </xf>
    <xf numFmtId="44" fontId="18" fillId="34" borderId="35" xfId="0" applyNumberFormat="1" applyFont="1" applyFill="1" applyBorder="1" applyAlignment="1">
      <alignment horizontal="center" vertical="center" wrapText="1"/>
    </xf>
    <xf numFmtId="44" fontId="18" fillId="34" borderId="36" xfId="0" applyNumberFormat="1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33" borderId="37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 wrapText="1"/>
    </xf>
    <xf numFmtId="1" fontId="19" fillId="0" borderId="40" xfId="0" applyNumberFormat="1" applyFon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39" fillId="0" borderId="16" xfId="0" applyNumberFormat="1" applyFont="1" applyFill="1" applyBorder="1" applyAlignment="1">
      <alignment horizontal="center" vertical="center" wrapText="1"/>
    </xf>
    <xf numFmtId="1" fontId="39" fillId="0" borderId="17" xfId="0" applyNumberFormat="1" applyFont="1" applyFill="1" applyBorder="1" applyAlignment="1">
      <alignment horizontal="center" vertical="center" wrapText="1"/>
    </xf>
    <xf numFmtId="3" fontId="36" fillId="26" borderId="16" xfId="0" applyNumberFormat="1" applyFont="1" applyFill="1" applyBorder="1" applyAlignment="1">
      <alignment horizontal="center" vertical="center" wrapText="1"/>
    </xf>
    <xf numFmtId="0" fontId="36" fillId="26" borderId="16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1" fontId="36" fillId="26" borderId="1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 wrapText="1"/>
    </xf>
    <xf numFmtId="0" fontId="19" fillId="35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justify" vertical="center" wrapText="1"/>
    </xf>
    <xf numFmtId="1" fontId="0" fillId="0" borderId="26" xfId="0" applyNumberFormat="1" applyBorder="1" applyAlignment="1">
      <alignment horizontal="center" vertical="center" wrapText="1"/>
    </xf>
    <xf numFmtId="10" fontId="19" fillId="0" borderId="16" xfId="0" applyNumberFormat="1" applyFont="1" applyFill="1" applyBorder="1" applyAlignment="1">
      <alignment horizontal="center" vertical="center" wrapText="1"/>
    </xf>
    <xf numFmtId="1" fontId="36" fillId="0" borderId="1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1" fontId="0" fillId="0" borderId="39" xfId="0" applyNumberForma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36" fillId="27" borderId="16" xfId="0" applyFont="1" applyFill="1" applyBorder="1" applyAlignment="1">
      <alignment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26" borderId="27" xfId="0" applyFont="1" applyFill="1" applyBorder="1" applyAlignment="1">
      <alignment horizontal="left" vertical="center" wrapText="1"/>
    </xf>
    <xf numFmtId="0" fontId="37" fillId="26" borderId="29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18" fillId="30" borderId="21" xfId="0" applyFont="1" applyFill="1" applyBorder="1" applyAlignment="1">
      <alignment horizontal="center" vertical="center" wrapText="1"/>
    </xf>
    <xf numFmtId="0" fontId="18" fillId="30" borderId="35" xfId="0" applyFont="1" applyFill="1" applyBorder="1" applyAlignment="1">
      <alignment horizontal="center" vertical="center" wrapText="1"/>
    </xf>
    <xf numFmtId="0" fontId="18" fillId="29" borderId="21" xfId="0" applyFont="1" applyFill="1" applyBorder="1" applyAlignment="1">
      <alignment horizontal="center" vertical="center" wrapText="1"/>
    </xf>
    <xf numFmtId="0" fontId="18" fillId="29" borderId="3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19" fillId="31" borderId="27" xfId="0" applyNumberFormat="1" applyFont="1" applyFill="1" applyBorder="1" applyAlignment="1">
      <alignment horizontal="center" vertical="center" wrapText="1"/>
    </xf>
    <xf numFmtId="0" fontId="18" fillId="31" borderId="29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0" fontId="19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32" borderId="28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9" fillId="26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4" fontId="18" fillId="34" borderId="10" xfId="0" applyNumberFormat="1" applyFont="1" applyFill="1" applyBorder="1" applyAlignment="1">
      <alignment horizontal="center" vertical="center" wrapText="1"/>
    </xf>
    <xf numFmtId="44" fontId="18" fillId="34" borderId="0" xfId="0" applyNumberFormat="1" applyFont="1" applyFill="1" applyBorder="1" applyAlignment="1">
      <alignment horizontal="center" vertical="center" wrapText="1"/>
    </xf>
    <xf numFmtId="44" fontId="18" fillId="34" borderId="11" xfId="0" applyNumberFormat="1" applyFont="1" applyFill="1" applyBorder="1" applyAlignment="1">
      <alignment horizontal="center" vertical="center" wrapText="1"/>
    </xf>
    <xf numFmtId="44" fontId="18" fillId="34" borderId="32" xfId="0" applyNumberFormat="1" applyFont="1" applyFill="1" applyBorder="1" applyAlignment="1">
      <alignment horizontal="center" vertical="center" wrapText="1"/>
    </xf>
    <xf numFmtId="44" fontId="18" fillId="34" borderId="33" xfId="0" applyNumberFormat="1" applyFont="1" applyFill="1" applyBorder="1" applyAlignment="1">
      <alignment horizontal="center" vertical="center" wrapText="1"/>
    </xf>
    <xf numFmtId="44" fontId="18" fillId="34" borderId="34" xfId="0" applyNumberFormat="1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36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0" fontId="19" fillId="0" borderId="27" xfId="0" applyNumberFormat="1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3" fontId="36" fillId="0" borderId="27" xfId="0" applyNumberFormat="1" applyFont="1" applyBorder="1" applyAlignment="1">
      <alignment horizontal="center" vertical="center" wrapText="1"/>
    </xf>
    <xf numFmtId="0" fontId="36" fillId="25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horizontal="center" vertical="center" wrapText="1"/>
    </xf>
    <xf numFmtId="10" fontId="19" fillId="0" borderId="28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justify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10" fontId="19" fillId="0" borderId="44" xfId="0" applyNumberFormat="1" applyFont="1" applyBorder="1" applyAlignment="1">
      <alignment horizontal="center" vertical="center" wrapText="1"/>
    </xf>
    <xf numFmtId="10" fontId="19" fillId="0" borderId="46" xfId="0" applyNumberFormat="1" applyFont="1" applyBorder="1" applyAlignment="1">
      <alignment horizontal="center" vertical="center" wrapText="1"/>
    </xf>
    <xf numFmtId="10" fontId="18" fillId="31" borderId="35" xfId="0" applyNumberFormat="1" applyFont="1" applyFill="1" applyBorder="1" applyAlignment="1">
      <alignment horizontal="center" vertical="center" wrapText="1"/>
    </xf>
    <xf numFmtId="10" fontId="18" fillId="31" borderId="3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zoomScale="50" zoomScaleNormal="50" zoomScalePageLayoutView="0" workbookViewId="0" topLeftCell="O1">
      <selection activeCell="X64" sqref="X64"/>
    </sheetView>
  </sheetViews>
  <sheetFormatPr defaultColWidth="11.421875" defaultRowHeight="12.75"/>
  <cols>
    <col min="1" max="1" width="27.00390625" style="6" customWidth="1"/>
    <col min="2" max="2" width="30.7109375" style="6" customWidth="1"/>
    <col min="3" max="3" width="19.421875" style="6" customWidth="1"/>
    <col min="4" max="4" width="25.421875" style="6" customWidth="1"/>
    <col min="5" max="5" width="12.7109375" style="6" customWidth="1"/>
    <col min="6" max="6" width="15.7109375" style="6" customWidth="1"/>
    <col min="7" max="8" width="25.8515625" style="6" customWidth="1"/>
    <col min="9" max="9" width="26.8515625" style="6" customWidth="1"/>
    <col min="10" max="10" width="12.7109375" style="6" customWidth="1"/>
    <col min="11" max="11" width="15.7109375" style="6" customWidth="1"/>
    <col min="12" max="12" width="21.28125" style="6" customWidth="1"/>
    <col min="13" max="13" width="20.140625" style="6" customWidth="1"/>
    <col min="14" max="14" width="20.421875" style="9" customWidth="1"/>
    <col min="15" max="15" width="28.421875" style="9" customWidth="1"/>
    <col min="16" max="16" width="15.7109375" style="9" customWidth="1"/>
    <col min="17" max="18" width="24.28125" style="9" customWidth="1"/>
    <col min="19" max="19" width="37.7109375" style="9" customWidth="1"/>
    <col min="20" max="20" width="20.28125" style="9" customWidth="1"/>
    <col min="21" max="21" width="17.00390625" style="9" customWidth="1"/>
    <col min="22" max="22" width="25.8515625" style="18" customWidth="1"/>
    <col min="23" max="23" width="22.421875" style="18" customWidth="1"/>
    <col min="24" max="24" width="35.7109375" style="18" customWidth="1"/>
    <col min="25" max="27" width="22.421875" style="18" customWidth="1"/>
    <col min="28" max="28" width="25.28125" style="6" customWidth="1"/>
    <col min="29" max="29" width="17.140625" style="2" bestFit="1" customWidth="1"/>
    <col min="30" max="30" width="16.8515625" style="2" bestFit="1" customWidth="1"/>
    <col min="31" max="31" width="22.8515625" style="2" customWidth="1"/>
    <col min="32" max="16384" width="11.421875" style="2" customWidth="1"/>
  </cols>
  <sheetData>
    <row r="1" spans="1:28" ht="22.5" customHeight="1">
      <c r="A1" s="222"/>
      <c r="B1" s="223"/>
      <c r="C1" s="206" t="s">
        <v>161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  <c r="AB1" s="23" t="s">
        <v>162</v>
      </c>
    </row>
    <row r="2" spans="1:28" ht="25.5" customHeight="1">
      <c r="A2" s="224"/>
      <c r="B2" s="225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6"/>
      <c r="AB2" s="24" t="s">
        <v>182</v>
      </c>
    </row>
    <row r="3" spans="1:28" ht="20.25" customHeight="1">
      <c r="A3" s="224"/>
      <c r="B3" s="225"/>
      <c r="C3" s="209" t="s">
        <v>2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  <c r="AB3" s="24" t="s">
        <v>185</v>
      </c>
    </row>
    <row r="4" spans="1:28" ht="27.75" customHeight="1" thickBot="1">
      <c r="A4" s="226"/>
      <c r="B4" s="227"/>
      <c r="C4" s="212" t="s">
        <v>163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4"/>
      <c r="AB4" s="25" t="s">
        <v>4</v>
      </c>
    </row>
    <row r="5" spans="1:28" ht="20.25" customHeight="1" thickBot="1">
      <c r="A5" s="215" t="s">
        <v>164</v>
      </c>
      <c r="B5" s="216"/>
      <c r="C5" s="216"/>
      <c r="D5" s="216"/>
      <c r="E5" s="216"/>
      <c r="F5" s="216"/>
      <c r="G5" s="217"/>
      <c r="H5" s="218" t="s">
        <v>181</v>
      </c>
      <c r="I5" s="218"/>
      <c r="J5" s="218"/>
      <c r="K5" s="218"/>
      <c r="L5" s="218"/>
      <c r="M5" s="218"/>
      <c r="N5" s="219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1"/>
    </row>
    <row r="6" spans="1:28" ht="24" customHeight="1" thickBot="1">
      <c r="A6" s="200" t="s">
        <v>180</v>
      </c>
      <c r="B6" s="201"/>
      <c r="C6" s="201"/>
      <c r="D6" s="201"/>
      <c r="E6" s="201"/>
      <c r="F6" s="201"/>
      <c r="G6" s="201"/>
      <c r="H6" s="201"/>
      <c r="I6" s="201"/>
      <c r="J6" s="201"/>
      <c r="K6" s="71"/>
      <c r="L6" s="148" t="s">
        <v>72</v>
      </c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</row>
    <row r="7" spans="1:28" s="3" customFormat="1" ht="9" customHeight="1" thickBot="1">
      <c r="A7" s="149"/>
      <c r="B7" s="149"/>
      <c r="C7" s="149"/>
      <c r="D7" s="149"/>
      <c r="E7" s="149"/>
      <c r="F7" s="149"/>
      <c r="G7" s="149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6"/>
      <c r="AB7" s="7"/>
    </row>
    <row r="8" spans="1:28" s="3" customFormat="1" ht="24" customHeight="1" thickBot="1">
      <c r="A8" s="143" t="s">
        <v>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6" t="s">
        <v>12</v>
      </c>
      <c r="M8" s="146"/>
      <c r="N8" s="147"/>
      <c r="O8" s="148" t="s">
        <v>26</v>
      </c>
      <c r="P8" s="146"/>
      <c r="Q8" s="147"/>
      <c r="R8" s="148" t="s">
        <v>165</v>
      </c>
      <c r="S8" s="147"/>
      <c r="T8" s="148" t="s">
        <v>166</v>
      </c>
      <c r="U8" s="146"/>
      <c r="V8" s="146"/>
      <c r="W8" s="146"/>
      <c r="X8" s="147"/>
      <c r="Y8" s="148" t="s">
        <v>167</v>
      </c>
      <c r="Z8" s="146"/>
      <c r="AA8" s="20" t="s">
        <v>168</v>
      </c>
      <c r="AB8" s="20" t="s">
        <v>13</v>
      </c>
    </row>
    <row r="9" spans="1:28" s="4" customFormat="1" ht="24" customHeight="1" thickBot="1">
      <c r="A9" s="228" t="s">
        <v>14</v>
      </c>
      <c r="B9" s="228" t="s">
        <v>15</v>
      </c>
      <c r="C9" s="228" t="s">
        <v>16</v>
      </c>
      <c r="D9" s="168" t="s">
        <v>17</v>
      </c>
      <c r="E9" s="169"/>
      <c r="F9" s="170"/>
      <c r="G9" s="228" t="s">
        <v>18</v>
      </c>
      <c r="H9" s="228" t="s">
        <v>19</v>
      </c>
      <c r="I9" s="151" t="s">
        <v>169</v>
      </c>
      <c r="J9" s="152"/>
      <c r="K9" s="153"/>
      <c r="L9" s="72">
        <v>1</v>
      </c>
      <c r="M9" s="72">
        <v>2</v>
      </c>
      <c r="N9" s="72">
        <v>3</v>
      </c>
      <c r="O9" s="72">
        <v>4</v>
      </c>
      <c r="P9" s="72">
        <v>5</v>
      </c>
      <c r="Q9" s="72">
        <v>6</v>
      </c>
      <c r="R9" s="72">
        <v>7</v>
      </c>
      <c r="S9" s="72">
        <v>8</v>
      </c>
      <c r="T9" s="72">
        <v>9</v>
      </c>
      <c r="U9" s="72">
        <v>10</v>
      </c>
      <c r="V9" s="72">
        <v>11</v>
      </c>
      <c r="W9" s="72">
        <v>12</v>
      </c>
      <c r="X9" s="72">
        <v>13</v>
      </c>
      <c r="Y9" s="72">
        <v>14</v>
      </c>
      <c r="Z9" s="72">
        <v>15</v>
      </c>
      <c r="AA9" s="72">
        <v>16</v>
      </c>
      <c r="AB9" s="72">
        <v>17</v>
      </c>
    </row>
    <row r="10" spans="1:28" s="1" customFormat="1" ht="84" customHeight="1" thickBot="1">
      <c r="A10" s="229"/>
      <c r="B10" s="229"/>
      <c r="C10" s="229"/>
      <c r="D10" s="228" t="s">
        <v>20</v>
      </c>
      <c r="E10" s="228" t="s">
        <v>21</v>
      </c>
      <c r="F10" s="228" t="s">
        <v>22</v>
      </c>
      <c r="G10" s="229"/>
      <c r="H10" s="229"/>
      <c r="I10" s="228" t="s">
        <v>20</v>
      </c>
      <c r="J10" s="228" t="s">
        <v>23</v>
      </c>
      <c r="K10" s="228" t="s">
        <v>24</v>
      </c>
      <c r="L10" s="231" t="s">
        <v>3</v>
      </c>
      <c r="M10" s="231" t="s">
        <v>5</v>
      </c>
      <c r="N10" s="231" t="s">
        <v>6</v>
      </c>
      <c r="O10" s="231" t="s">
        <v>29</v>
      </c>
      <c r="P10" s="231" t="s">
        <v>28</v>
      </c>
      <c r="Q10" s="231" t="s">
        <v>27</v>
      </c>
      <c r="R10" s="233" t="s">
        <v>170</v>
      </c>
      <c r="S10" s="73" t="s">
        <v>171</v>
      </c>
      <c r="T10" s="235" t="s">
        <v>7</v>
      </c>
      <c r="U10" s="235" t="s">
        <v>1</v>
      </c>
      <c r="V10" s="235" t="s">
        <v>172</v>
      </c>
      <c r="W10" s="233" t="s">
        <v>173</v>
      </c>
      <c r="X10" s="74" t="s">
        <v>174</v>
      </c>
      <c r="Y10" s="233" t="s">
        <v>175</v>
      </c>
      <c r="Z10" s="233" t="s">
        <v>176</v>
      </c>
      <c r="AA10" s="233" t="s">
        <v>177</v>
      </c>
      <c r="AB10" s="231" t="s">
        <v>0</v>
      </c>
    </row>
    <row r="11" spans="1:28" s="1" customFormat="1" ht="43.5" customHeight="1" thickBo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2"/>
      <c r="M11" s="232"/>
      <c r="N11" s="232"/>
      <c r="O11" s="232"/>
      <c r="P11" s="232"/>
      <c r="Q11" s="232"/>
      <c r="R11" s="234"/>
      <c r="S11" s="75" t="s">
        <v>178</v>
      </c>
      <c r="T11" s="236"/>
      <c r="U11" s="236"/>
      <c r="V11" s="236"/>
      <c r="W11" s="234"/>
      <c r="X11" s="78" t="s">
        <v>179</v>
      </c>
      <c r="Y11" s="234"/>
      <c r="Z11" s="234"/>
      <c r="AA11" s="234"/>
      <c r="AB11" s="232"/>
    </row>
    <row r="12" spans="1:29" s="1" customFormat="1" ht="89.25" customHeight="1" thickBot="1">
      <c r="A12" s="35" t="s">
        <v>30</v>
      </c>
      <c r="B12" s="33" t="s">
        <v>31</v>
      </c>
      <c r="C12" s="53" t="s">
        <v>32</v>
      </c>
      <c r="D12" s="32" t="s">
        <v>33</v>
      </c>
      <c r="E12" s="53">
        <v>0</v>
      </c>
      <c r="F12" s="53">
        <v>4</v>
      </c>
      <c r="G12" s="51" t="s">
        <v>34</v>
      </c>
      <c r="H12" s="51" t="s">
        <v>35</v>
      </c>
      <c r="I12" s="30" t="s">
        <v>36</v>
      </c>
      <c r="J12" s="52">
        <v>0</v>
      </c>
      <c r="K12" s="58">
        <v>4</v>
      </c>
      <c r="L12" s="86">
        <v>2020630010111</v>
      </c>
      <c r="M12" s="79" t="s">
        <v>73</v>
      </c>
      <c r="N12" s="80" t="s">
        <v>74</v>
      </c>
      <c r="O12" s="81" t="s">
        <v>88</v>
      </c>
      <c r="P12" s="80">
        <v>0</v>
      </c>
      <c r="Q12" s="80">
        <v>1</v>
      </c>
      <c r="R12" s="80">
        <v>1</v>
      </c>
      <c r="S12" s="106">
        <f>R12/Q12</f>
        <v>1</v>
      </c>
      <c r="T12" s="81" t="s">
        <v>186</v>
      </c>
      <c r="U12" s="80" t="s">
        <v>79</v>
      </c>
      <c r="V12" s="82">
        <v>391478000</v>
      </c>
      <c r="W12" s="82">
        <v>391478000</v>
      </c>
      <c r="X12" s="83">
        <f>W12/V12</f>
        <v>1</v>
      </c>
      <c r="Y12" s="91">
        <v>300</v>
      </c>
      <c r="Z12" s="82" t="s">
        <v>205</v>
      </c>
      <c r="AA12" s="82"/>
      <c r="AB12" s="84" t="s">
        <v>86</v>
      </c>
      <c r="AC12" s="49"/>
    </row>
    <row r="13" spans="1:28" s="1" customFormat="1" ht="33.75" customHeight="1" thickBot="1">
      <c r="A13" s="139" t="s">
        <v>160</v>
      </c>
      <c r="B13" s="141" t="s">
        <v>93</v>
      </c>
      <c r="C13" s="116" t="s">
        <v>94</v>
      </c>
      <c r="D13" s="140" t="s">
        <v>41</v>
      </c>
      <c r="E13" s="142">
        <v>1</v>
      </c>
      <c r="F13" s="142">
        <v>1</v>
      </c>
      <c r="G13" s="132" t="s">
        <v>95</v>
      </c>
      <c r="H13" s="132" t="s">
        <v>42</v>
      </c>
      <c r="I13" s="132" t="s">
        <v>42</v>
      </c>
      <c r="J13" s="176">
        <v>1</v>
      </c>
      <c r="K13" s="177">
        <v>1</v>
      </c>
      <c r="L13" s="131">
        <v>2020630010006</v>
      </c>
      <c r="M13" s="138" t="s">
        <v>92</v>
      </c>
      <c r="N13" s="130" t="s">
        <v>96</v>
      </c>
      <c r="O13" s="135" t="s">
        <v>87</v>
      </c>
      <c r="P13" s="136">
        <v>6</v>
      </c>
      <c r="Q13" s="136">
        <v>6</v>
      </c>
      <c r="R13" s="136">
        <v>6</v>
      </c>
      <c r="S13" s="192">
        <f aca="true" t="shared" si="0" ref="S13:S52">R13/Q13</f>
        <v>1</v>
      </c>
      <c r="T13" s="67" t="s">
        <v>195</v>
      </c>
      <c r="U13" s="29" t="s">
        <v>76</v>
      </c>
      <c r="V13" s="40">
        <v>1001783306</v>
      </c>
      <c r="W13" s="40">
        <v>887833479</v>
      </c>
      <c r="X13" s="77">
        <f aca="true" t="shared" si="1" ref="X13:X54">W13/V13</f>
        <v>0.8862530186742801</v>
      </c>
      <c r="Y13" s="91">
        <v>300</v>
      </c>
      <c r="Z13" s="40" t="s">
        <v>205</v>
      </c>
      <c r="AA13" s="40"/>
      <c r="AB13" s="65" t="s">
        <v>86</v>
      </c>
    </row>
    <row r="14" spans="1:30" s="1" customFormat="1" ht="33.75" customHeight="1" thickBot="1">
      <c r="A14" s="130"/>
      <c r="B14" s="141"/>
      <c r="C14" s="116"/>
      <c r="D14" s="140"/>
      <c r="E14" s="142"/>
      <c r="F14" s="142"/>
      <c r="G14" s="132"/>
      <c r="H14" s="132"/>
      <c r="I14" s="132"/>
      <c r="J14" s="176"/>
      <c r="K14" s="177"/>
      <c r="L14" s="131"/>
      <c r="M14" s="138"/>
      <c r="N14" s="130"/>
      <c r="O14" s="135"/>
      <c r="P14" s="136"/>
      <c r="Q14" s="136"/>
      <c r="R14" s="136"/>
      <c r="S14" s="192"/>
      <c r="T14" s="89" t="s">
        <v>187</v>
      </c>
      <c r="U14" s="29" t="s">
        <v>157</v>
      </c>
      <c r="V14" s="40">
        <v>28350000</v>
      </c>
      <c r="W14" s="40">
        <v>0</v>
      </c>
      <c r="X14" s="77">
        <f t="shared" si="1"/>
        <v>0</v>
      </c>
      <c r="Y14" s="91">
        <v>300</v>
      </c>
      <c r="Z14" s="40" t="s">
        <v>205</v>
      </c>
      <c r="AA14" s="40"/>
      <c r="AB14" s="65" t="s">
        <v>86</v>
      </c>
      <c r="AD14" s="103"/>
    </row>
    <row r="15" spans="1:28" s="1" customFormat="1" ht="33.75" customHeight="1" thickBot="1">
      <c r="A15" s="130"/>
      <c r="B15" s="141"/>
      <c r="C15" s="116"/>
      <c r="D15" s="140"/>
      <c r="E15" s="142"/>
      <c r="F15" s="142"/>
      <c r="G15" s="132"/>
      <c r="H15" s="132"/>
      <c r="I15" s="132"/>
      <c r="J15" s="176"/>
      <c r="K15" s="177"/>
      <c r="L15" s="131"/>
      <c r="M15" s="138"/>
      <c r="N15" s="130"/>
      <c r="O15" s="36" t="s">
        <v>207</v>
      </c>
      <c r="P15" s="28">
        <v>4</v>
      </c>
      <c r="Q15" s="28">
        <v>2</v>
      </c>
      <c r="R15" s="28">
        <v>2</v>
      </c>
      <c r="S15" s="77">
        <f t="shared" si="0"/>
        <v>1</v>
      </c>
      <c r="T15" s="67" t="s">
        <v>195</v>
      </c>
      <c r="U15" s="29" t="s">
        <v>76</v>
      </c>
      <c r="V15" s="40">
        <v>12600000</v>
      </c>
      <c r="W15" s="40">
        <f>3900000+4550000</f>
        <v>8450000</v>
      </c>
      <c r="X15" s="77">
        <f t="shared" si="1"/>
        <v>0.6706349206349206</v>
      </c>
      <c r="Y15" s="91">
        <v>300</v>
      </c>
      <c r="Z15" s="40" t="s">
        <v>205</v>
      </c>
      <c r="AA15" s="40"/>
      <c r="AB15" s="65" t="s">
        <v>86</v>
      </c>
    </row>
    <row r="16" spans="1:28" s="1" customFormat="1" ht="32.25" customHeight="1" thickBot="1">
      <c r="A16" s="130"/>
      <c r="B16" s="141"/>
      <c r="C16" s="116"/>
      <c r="D16" s="141"/>
      <c r="E16" s="116"/>
      <c r="F16" s="116"/>
      <c r="G16" s="132"/>
      <c r="H16" s="132"/>
      <c r="I16" s="132"/>
      <c r="J16" s="116"/>
      <c r="K16" s="123"/>
      <c r="L16" s="131"/>
      <c r="M16" s="138"/>
      <c r="N16" s="130"/>
      <c r="O16" s="68" t="s">
        <v>149</v>
      </c>
      <c r="P16" s="28">
        <v>4</v>
      </c>
      <c r="Q16" s="28">
        <v>1</v>
      </c>
      <c r="R16" s="28">
        <v>0</v>
      </c>
      <c r="S16" s="77">
        <f t="shared" si="0"/>
        <v>0</v>
      </c>
      <c r="T16" s="67" t="s">
        <v>195</v>
      </c>
      <c r="U16" s="29" t="s">
        <v>76</v>
      </c>
      <c r="V16" s="40">
        <v>6000000</v>
      </c>
      <c r="W16" s="40">
        <v>0</v>
      </c>
      <c r="X16" s="77">
        <f t="shared" si="1"/>
        <v>0</v>
      </c>
      <c r="Y16" s="91">
        <v>300</v>
      </c>
      <c r="Z16" s="40" t="s">
        <v>205</v>
      </c>
      <c r="AA16" s="40"/>
      <c r="AB16" s="65" t="s">
        <v>86</v>
      </c>
    </row>
    <row r="17" spans="1:28" s="1" customFormat="1" ht="36" customHeight="1" thickBot="1">
      <c r="A17" s="139" t="s">
        <v>160</v>
      </c>
      <c r="B17" s="116" t="s">
        <v>43</v>
      </c>
      <c r="C17" s="116" t="s">
        <v>44</v>
      </c>
      <c r="D17" s="141"/>
      <c r="E17" s="107">
        <v>1</v>
      </c>
      <c r="F17" s="110">
        <v>1</v>
      </c>
      <c r="G17" s="132" t="s">
        <v>46</v>
      </c>
      <c r="H17" s="269" t="s">
        <v>47</v>
      </c>
      <c r="I17" s="269" t="s">
        <v>47</v>
      </c>
      <c r="J17" s="271">
        <v>1</v>
      </c>
      <c r="K17" s="273">
        <v>1</v>
      </c>
      <c r="L17" s="131">
        <v>2020630010109</v>
      </c>
      <c r="M17" s="138" t="s">
        <v>77</v>
      </c>
      <c r="N17" s="130" t="s">
        <v>90</v>
      </c>
      <c r="O17" s="68" t="s">
        <v>150</v>
      </c>
      <c r="P17" s="28">
        <v>2</v>
      </c>
      <c r="Q17" s="28">
        <v>3</v>
      </c>
      <c r="R17" s="28">
        <v>2</v>
      </c>
      <c r="S17" s="77">
        <f t="shared" si="0"/>
        <v>0.6666666666666666</v>
      </c>
      <c r="T17" s="88" t="s">
        <v>188</v>
      </c>
      <c r="U17" s="29" t="s">
        <v>79</v>
      </c>
      <c r="V17" s="40">
        <v>18400000</v>
      </c>
      <c r="W17" s="40">
        <v>18400000</v>
      </c>
      <c r="X17" s="77">
        <f t="shared" si="1"/>
        <v>1</v>
      </c>
      <c r="Y17" s="91">
        <v>300</v>
      </c>
      <c r="Z17" s="40" t="s">
        <v>205</v>
      </c>
      <c r="AA17" s="40"/>
      <c r="AB17" s="65" t="s">
        <v>86</v>
      </c>
    </row>
    <row r="18" spans="1:28" s="1" customFormat="1" ht="36" customHeight="1" thickBot="1">
      <c r="A18" s="130"/>
      <c r="B18" s="116"/>
      <c r="C18" s="116"/>
      <c r="D18" s="141"/>
      <c r="E18" s="108"/>
      <c r="F18" s="111"/>
      <c r="G18" s="132"/>
      <c r="H18" s="270"/>
      <c r="I18" s="270"/>
      <c r="J18" s="272"/>
      <c r="K18" s="274"/>
      <c r="L18" s="131"/>
      <c r="M18" s="138"/>
      <c r="N18" s="130"/>
      <c r="O18" s="68" t="s">
        <v>151</v>
      </c>
      <c r="P18" s="28">
        <v>1</v>
      </c>
      <c r="Q18" s="28">
        <v>1</v>
      </c>
      <c r="R18" s="28">
        <f>1</f>
        <v>1</v>
      </c>
      <c r="S18" s="77">
        <f t="shared" si="0"/>
        <v>1</v>
      </c>
      <c r="T18" s="89" t="s">
        <v>188</v>
      </c>
      <c r="U18" s="29" t="s">
        <v>79</v>
      </c>
      <c r="V18" s="40">
        <v>5600000</v>
      </c>
      <c r="W18" s="40">
        <v>5600000</v>
      </c>
      <c r="X18" s="77">
        <f t="shared" si="1"/>
        <v>1</v>
      </c>
      <c r="Y18" s="91">
        <v>300</v>
      </c>
      <c r="Z18" s="40" t="s">
        <v>205</v>
      </c>
      <c r="AA18" s="40"/>
      <c r="AB18" s="65" t="s">
        <v>86</v>
      </c>
    </row>
    <row r="19" spans="1:29" s="1" customFormat="1" ht="36" customHeight="1" thickBot="1">
      <c r="A19" s="130"/>
      <c r="B19" s="116"/>
      <c r="C19" s="116"/>
      <c r="D19" s="141"/>
      <c r="E19" s="108"/>
      <c r="F19" s="111"/>
      <c r="G19" s="132"/>
      <c r="H19" s="270"/>
      <c r="I19" s="270"/>
      <c r="J19" s="272"/>
      <c r="K19" s="274"/>
      <c r="L19" s="131"/>
      <c r="M19" s="138"/>
      <c r="N19" s="130"/>
      <c r="O19" s="68" t="s">
        <v>152</v>
      </c>
      <c r="P19" s="28">
        <v>1</v>
      </c>
      <c r="Q19" s="28">
        <v>2</v>
      </c>
      <c r="R19" s="28">
        <v>2</v>
      </c>
      <c r="S19" s="77">
        <f t="shared" si="0"/>
        <v>1</v>
      </c>
      <c r="T19" s="89" t="s">
        <v>188</v>
      </c>
      <c r="U19" s="29" t="s">
        <v>79</v>
      </c>
      <c r="V19" s="40">
        <v>7433334</v>
      </c>
      <c r="W19" s="40">
        <v>7433334</v>
      </c>
      <c r="X19" s="77">
        <f t="shared" si="1"/>
        <v>1</v>
      </c>
      <c r="Y19" s="91">
        <v>300</v>
      </c>
      <c r="Z19" s="40" t="s">
        <v>205</v>
      </c>
      <c r="AA19" s="40"/>
      <c r="AB19" s="65" t="s">
        <v>86</v>
      </c>
      <c r="AC19" s="46"/>
    </row>
    <row r="20" spans="1:29" s="1" customFormat="1" ht="30.75" customHeight="1" thickBot="1">
      <c r="A20" s="141"/>
      <c r="B20" s="116"/>
      <c r="C20" s="116"/>
      <c r="D20" s="141"/>
      <c r="E20" s="108"/>
      <c r="F20" s="111"/>
      <c r="G20" s="132"/>
      <c r="H20" s="270"/>
      <c r="I20" s="270"/>
      <c r="J20" s="272"/>
      <c r="K20" s="274"/>
      <c r="L20" s="131"/>
      <c r="M20" s="138"/>
      <c r="N20" s="130"/>
      <c r="O20" s="266" t="s">
        <v>137</v>
      </c>
      <c r="P20" s="175">
        <v>1</v>
      </c>
      <c r="Q20" s="175">
        <v>1</v>
      </c>
      <c r="R20" s="175">
        <v>0</v>
      </c>
      <c r="S20" s="262">
        <f t="shared" si="0"/>
        <v>0</v>
      </c>
      <c r="T20" s="37" t="s">
        <v>189</v>
      </c>
      <c r="U20" s="29" t="s">
        <v>75</v>
      </c>
      <c r="V20" s="40">
        <v>54494590</v>
      </c>
      <c r="W20" s="40">
        <v>0</v>
      </c>
      <c r="X20" s="77">
        <f t="shared" si="1"/>
        <v>0</v>
      </c>
      <c r="Y20" s="91">
        <v>300</v>
      </c>
      <c r="Z20" s="40" t="s">
        <v>205</v>
      </c>
      <c r="AA20" s="40"/>
      <c r="AB20" s="65" t="s">
        <v>86</v>
      </c>
      <c r="AC20" s="46"/>
    </row>
    <row r="21" spans="1:28" s="1" customFormat="1" ht="27" customHeight="1" thickBot="1">
      <c r="A21" s="141"/>
      <c r="B21" s="116"/>
      <c r="C21" s="116"/>
      <c r="D21" s="141"/>
      <c r="E21" s="108"/>
      <c r="F21" s="111"/>
      <c r="G21" s="132"/>
      <c r="H21" s="270"/>
      <c r="I21" s="270"/>
      <c r="J21" s="272"/>
      <c r="K21" s="274"/>
      <c r="L21" s="131"/>
      <c r="M21" s="138"/>
      <c r="N21" s="130"/>
      <c r="O21" s="247"/>
      <c r="P21" s="108"/>
      <c r="Q21" s="108"/>
      <c r="R21" s="267"/>
      <c r="S21" s="268"/>
      <c r="T21" s="89" t="s">
        <v>188</v>
      </c>
      <c r="U21" s="29" t="s">
        <v>79</v>
      </c>
      <c r="V21" s="41">
        <v>2505410</v>
      </c>
      <c r="W21" s="41">
        <v>0</v>
      </c>
      <c r="X21" s="77">
        <f t="shared" si="1"/>
        <v>0</v>
      </c>
      <c r="Y21" s="91">
        <v>300</v>
      </c>
      <c r="Z21" s="41" t="s">
        <v>205</v>
      </c>
      <c r="AA21" s="41"/>
      <c r="AB21" s="65" t="s">
        <v>86</v>
      </c>
    </row>
    <row r="22" spans="1:28" s="1" customFormat="1" ht="31.5" customHeight="1" thickBot="1">
      <c r="A22" s="141"/>
      <c r="B22" s="116"/>
      <c r="C22" s="116"/>
      <c r="D22" s="141"/>
      <c r="E22" s="109"/>
      <c r="F22" s="109"/>
      <c r="G22" s="132"/>
      <c r="H22" s="264"/>
      <c r="I22" s="264"/>
      <c r="J22" s="109"/>
      <c r="K22" s="260"/>
      <c r="L22" s="131"/>
      <c r="M22" s="138"/>
      <c r="N22" s="130"/>
      <c r="O22" s="248"/>
      <c r="P22" s="109"/>
      <c r="Q22" s="109"/>
      <c r="R22" s="109"/>
      <c r="S22" s="109"/>
      <c r="T22" s="89" t="s">
        <v>221</v>
      </c>
      <c r="U22" s="29" t="s">
        <v>222</v>
      </c>
      <c r="V22" s="41">
        <v>1042457349</v>
      </c>
      <c r="W22" s="41">
        <v>0</v>
      </c>
      <c r="X22" s="77">
        <f t="shared" si="1"/>
        <v>0</v>
      </c>
      <c r="Y22" s="91">
        <v>300</v>
      </c>
      <c r="Z22" s="41" t="s">
        <v>205</v>
      </c>
      <c r="AA22" s="41"/>
      <c r="AB22" s="65" t="s">
        <v>86</v>
      </c>
    </row>
    <row r="23" spans="1:28" s="1" customFormat="1" ht="33" customHeight="1" thickBot="1">
      <c r="A23" s="141"/>
      <c r="B23" s="116"/>
      <c r="C23" s="116"/>
      <c r="D23" s="141"/>
      <c r="E23" s="115">
        <v>0</v>
      </c>
      <c r="F23" s="115">
        <v>1</v>
      </c>
      <c r="G23" s="132"/>
      <c r="H23" s="132" t="s">
        <v>48</v>
      </c>
      <c r="I23" s="132" t="s">
        <v>49</v>
      </c>
      <c r="J23" s="176">
        <v>0</v>
      </c>
      <c r="K23" s="177">
        <v>1</v>
      </c>
      <c r="L23" s="131"/>
      <c r="M23" s="138"/>
      <c r="N23" s="130"/>
      <c r="O23" s="27" t="s">
        <v>153</v>
      </c>
      <c r="P23" s="28">
        <v>5</v>
      </c>
      <c r="Q23" s="28">
        <v>3</v>
      </c>
      <c r="R23" s="28">
        <v>3</v>
      </c>
      <c r="S23" s="77">
        <f t="shared" si="0"/>
        <v>1</v>
      </c>
      <c r="T23" s="67" t="s">
        <v>190</v>
      </c>
      <c r="U23" s="28" t="s">
        <v>78</v>
      </c>
      <c r="V23" s="39">
        <f>17000000</f>
        <v>17000000</v>
      </c>
      <c r="W23" s="39">
        <v>5100000</v>
      </c>
      <c r="X23" s="77">
        <f t="shared" si="1"/>
        <v>0.3</v>
      </c>
      <c r="Y23" s="91">
        <v>300</v>
      </c>
      <c r="Z23" s="39" t="s">
        <v>205</v>
      </c>
      <c r="AA23" s="39"/>
      <c r="AB23" s="65" t="s">
        <v>86</v>
      </c>
    </row>
    <row r="24" spans="1:28" s="1" customFormat="1" ht="38.25" customHeight="1" thickBot="1">
      <c r="A24" s="141"/>
      <c r="B24" s="116"/>
      <c r="C24" s="116"/>
      <c r="D24" s="141"/>
      <c r="E24" s="116"/>
      <c r="F24" s="116"/>
      <c r="G24" s="132"/>
      <c r="H24" s="132"/>
      <c r="I24" s="132"/>
      <c r="J24" s="116"/>
      <c r="K24" s="123"/>
      <c r="L24" s="131"/>
      <c r="M24" s="138"/>
      <c r="N24" s="130"/>
      <c r="O24" s="27" t="s">
        <v>89</v>
      </c>
      <c r="P24" s="28">
        <v>0</v>
      </c>
      <c r="Q24" s="28">
        <v>1</v>
      </c>
      <c r="R24" s="28">
        <v>0</v>
      </c>
      <c r="S24" s="77">
        <f t="shared" si="0"/>
        <v>0</v>
      </c>
      <c r="T24" s="67" t="s">
        <v>190</v>
      </c>
      <c r="U24" s="28" t="s">
        <v>78</v>
      </c>
      <c r="V24" s="39">
        <f>1342509798.04+20000000-2190620+298000000</f>
        <v>1658319178.04</v>
      </c>
      <c r="W24" s="39">
        <v>0</v>
      </c>
      <c r="X24" s="77">
        <f t="shared" si="1"/>
        <v>0</v>
      </c>
      <c r="Y24" s="91">
        <v>300</v>
      </c>
      <c r="Z24" s="39" t="s">
        <v>205</v>
      </c>
      <c r="AA24" s="39"/>
      <c r="AB24" s="65" t="s">
        <v>86</v>
      </c>
    </row>
    <row r="25" spans="1:28" s="1" customFormat="1" ht="39.75" customHeight="1" thickBot="1">
      <c r="A25" s="141"/>
      <c r="B25" s="116"/>
      <c r="C25" s="116"/>
      <c r="D25" s="141"/>
      <c r="E25" s="116"/>
      <c r="F25" s="116"/>
      <c r="G25" s="132"/>
      <c r="H25" s="132"/>
      <c r="I25" s="132"/>
      <c r="J25" s="116"/>
      <c r="K25" s="123"/>
      <c r="L25" s="131"/>
      <c r="M25" s="138"/>
      <c r="N25" s="130"/>
      <c r="O25" s="68" t="s">
        <v>154</v>
      </c>
      <c r="P25" s="28">
        <v>0</v>
      </c>
      <c r="Q25" s="28">
        <v>2</v>
      </c>
      <c r="R25" s="28">
        <v>2</v>
      </c>
      <c r="S25" s="77">
        <f t="shared" si="0"/>
        <v>1</v>
      </c>
      <c r="T25" s="67" t="s">
        <v>190</v>
      </c>
      <c r="U25" s="28" t="s">
        <v>78</v>
      </c>
      <c r="V25" s="39">
        <v>17658124</v>
      </c>
      <c r="W25" s="39">
        <v>5196666</v>
      </c>
      <c r="X25" s="77">
        <f t="shared" si="1"/>
        <v>0.2942932103093171</v>
      </c>
      <c r="Y25" s="91">
        <v>300</v>
      </c>
      <c r="Z25" s="39" t="s">
        <v>205</v>
      </c>
      <c r="AA25" s="39"/>
      <c r="AB25" s="65" t="s">
        <v>86</v>
      </c>
    </row>
    <row r="26" spans="1:29" s="1" customFormat="1" ht="36" customHeight="1" thickBot="1">
      <c r="A26" s="141"/>
      <c r="B26" s="116"/>
      <c r="C26" s="116"/>
      <c r="D26" s="141"/>
      <c r="E26" s="112">
        <v>15500</v>
      </c>
      <c r="F26" s="112" t="s">
        <v>50</v>
      </c>
      <c r="G26" s="132"/>
      <c r="H26" s="184" t="s">
        <v>51</v>
      </c>
      <c r="I26" s="184" t="s">
        <v>52</v>
      </c>
      <c r="J26" s="187">
        <v>15500</v>
      </c>
      <c r="K26" s="137" t="s">
        <v>50</v>
      </c>
      <c r="L26" s="131"/>
      <c r="M26" s="138"/>
      <c r="N26" s="130"/>
      <c r="O26" s="27" t="s">
        <v>155</v>
      </c>
      <c r="P26" s="28">
        <v>2</v>
      </c>
      <c r="Q26" s="28">
        <v>3</v>
      </c>
      <c r="R26" s="28">
        <v>3</v>
      </c>
      <c r="S26" s="77">
        <f t="shared" si="0"/>
        <v>1</v>
      </c>
      <c r="T26" s="89" t="s">
        <v>188</v>
      </c>
      <c r="U26" s="28" t="s">
        <v>79</v>
      </c>
      <c r="V26" s="39">
        <v>24400000</v>
      </c>
      <c r="W26" s="39">
        <v>0</v>
      </c>
      <c r="X26" s="77">
        <f t="shared" si="1"/>
        <v>0</v>
      </c>
      <c r="Y26" s="91">
        <v>300</v>
      </c>
      <c r="Z26" s="39" t="s">
        <v>205</v>
      </c>
      <c r="AA26" s="39"/>
      <c r="AB26" s="65" t="s">
        <v>86</v>
      </c>
      <c r="AC26" s="46"/>
    </row>
    <row r="27" spans="1:28" s="1" customFormat="1" ht="36" customHeight="1" thickBot="1">
      <c r="A27" s="141"/>
      <c r="B27" s="116"/>
      <c r="C27" s="116"/>
      <c r="D27" s="141"/>
      <c r="E27" s="113"/>
      <c r="F27" s="113"/>
      <c r="G27" s="132"/>
      <c r="H27" s="184"/>
      <c r="I27" s="184"/>
      <c r="J27" s="187"/>
      <c r="K27" s="137"/>
      <c r="L27" s="131"/>
      <c r="M27" s="138"/>
      <c r="N27" s="130"/>
      <c r="O27" s="27" t="s">
        <v>156</v>
      </c>
      <c r="P27" s="28">
        <v>1</v>
      </c>
      <c r="Q27" s="28">
        <v>2</v>
      </c>
      <c r="R27" s="28">
        <v>2</v>
      </c>
      <c r="S27" s="77">
        <f t="shared" si="0"/>
        <v>1</v>
      </c>
      <c r="T27" s="89" t="s">
        <v>188</v>
      </c>
      <c r="U27" s="28" t="s">
        <v>79</v>
      </c>
      <c r="V27" s="39">
        <v>8400000</v>
      </c>
      <c r="W27" s="39">
        <v>8400000</v>
      </c>
      <c r="X27" s="77">
        <f t="shared" si="1"/>
        <v>1</v>
      </c>
      <c r="Y27" s="91">
        <v>300</v>
      </c>
      <c r="Z27" s="39" t="s">
        <v>205</v>
      </c>
      <c r="AA27" s="39"/>
      <c r="AB27" s="65" t="s">
        <v>86</v>
      </c>
    </row>
    <row r="28" spans="1:28" s="1" customFormat="1" ht="36" customHeight="1" thickBot="1">
      <c r="A28" s="141"/>
      <c r="B28" s="116"/>
      <c r="C28" s="116"/>
      <c r="D28" s="141"/>
      <c r="E28" s="109"/>
      <c r="F28" s="109"/>
      <c r="G28" s="132"/>
      <c r="H28" s="184"/>
      <c r="I28" s="184"/>
      <c r="J28" s="187"/>
      <c r="K28" s="137"/>
      <c r="L28" s="131"/>
      <c r="M28" s="138"/>
      <c r="N28" s="130"/>
      <c r="O28" s="27" t="s">
        <v>158</v>
      </c>
      <c r="P28" s="28">
        <v>1</v>
      </c>
      <c r="Q28" s="28">
        <v>1</v>
      </c>
      <c r="R28" s="28">
        <v>0</v>
      </c>
      <c r="S28" s="77">
        <f t="shared" si="0"/>
        <v>0</v>
      </c>
      <c r="T28" s="89" t="s">
        <v>188</v>
      </c>
      <c r="U28" s="28" t="s">
        <v>159</v>
      </c>
      <c r="V28" s="39">
        <v>57294590</v>
      </c>
      <c r="W28" s="39">
        <v>0</v>
      </c>
      <c r="X28" s="77">
        <f t="shared" si="1"/>
        <v>0</v>
      </c>
      <c r="Y28" s="91">
        <v>300</v>
      </c>
      <c r="Z28" s="39" t="s">
        <v>205</v>
      </c>
      <c r="AA28" s="39"/>
      <c r="AB28" s="65" t="s">
        <v>86</v>
      </c>
    </row>
    <row r="29" spans="1:28" s="1" customFormat="1" ht="50.25" customHeight="1" thickBot="1">
      <c r="A29" s="141"/>
      <c r="B29" s="116"/>
      <c r="C29" s="116"/>
      <c r="D29" s="141"/>
      <c r="E29" s="53">
        <v>0</v>
      </c>
      <c r="F29" s="53" t="s">
        <v>53</v>
      </c>
      <c r="G29" s="132"/>
      <c r="H29" s="51" t="s">
        <v>54</v>
      </c>
      <c r="I29" s="51" t="s">
        <v>55</v>
      </c>
      <c r="J29" s="52">
        <v>0</v>
      </c>
      <c r="K29" s="59" t="s">
        <v>53</v>
      </c>
      <c r="L29" s="131"/>
      <c r="M29" s="138"/>
      <c r="N29" s="130"/>
      <c r="O29" s="27" t="s">
        <v>113</v>
      </c>
      <c r="P29" s="28">
        <v>0</v>
      </c>
      <c r="Q29" s="28">
        <v>1</v>
      </c>
      <c r="R29" s="28">
        <v>0</v>
      </c>
      <c r="S29" s="77">
        <f t="shared" si="0"/>
        <v>0</v>
      </c>
      <c r="T29" s="89" t="s">
        <v>188</v>
      </c>
      <c r="U29" s="28" t="s">
        <v>79</v>
      </c>
      <c r="V29" s="39">
        <v>57000000</v>
      </c>
      <c r="W29" s="39">
        <v>0</v>
      </c>
      <c r="X29" s="77">
        <f t="shared" si="1"/>
        <v>0</v>
      </c>
      <c r="Y29" s="91">
        <v>300</v>
      </c>
      <c r="Z29" s="39" t="s">
        <v>205</v>
      </c>
      <c r="AA29" s="39"/>
      <c r="AB29" s="65" t="s">
        <v>86</v>
      </c>
    </row>
    <row r="30" spans="1:28" s="1" customFormat="1" ht="31.5" customHeight="1" thickBot="1">
      <c r="A30" s="141"/>
      <c r="B30" s="116"/>
      <c r="C30" s="116"/>
      <c r="D30" s="141"/>
      <c r="E30" s="125">
        <v>0</v>
      </c>
      <c r="F30" s="125" t="s">
        <v>56</v>
      </c>
      <c r="G30" s="132"/>
      <c r="H30" s="133" t="s">
        <v>57</v>
      </c>
      <c r="I30" s="133" t="s">
        <v>57</v>
      </c>
      <c r="J30" s="186">
        <v>0</v>
      </c>
      <c r="K30" s="137" t="s">
        <v>56</v>
      </c>
      <c r="L30" s="131"/>
      <c r="M30" s="138"/>
      <c r="N30" s="130"/>
      <c r="O30" s="27" t="s">
        <v>98</v>
      </c>
      <c r="P30" s="28">
        <v>0</v>
      </c>
      <c r="Q30" s="28">
        <v>5</v>
      </c>
      <c r="R30" s="28">
        <v>3</v>
      </c>
      <c r="S30" s="77">
        <f t="shared" si="0"/>
        <v>0.6</v>
      </c>
      <c r="T30" s="89" t="s">
        <v>188</v>
      </c>
      <c r="U30" s="28" t="s">
        <v>79</v>
      </c>
      <c r="V30" s="39">
        <f>27200000+4000000</f>
        <v>31200000</v>
      </c>
      <c r="W30" s="39">
        <v>5106664</v>
      </c>
      <c r="X30" s="77">
        <f t="shared" si="1"/>
        <v>0.1636751282051282</v>
      </c>
      <c r="Y30" s="91">
        <v>300</v>
      </c>
      <c r="Z30" s="39" t="s">
        <v>205</v>
      </c>
      <c r="AA30" s="39"/>
      <c r="AB30" s="65" t="s">
        <v>86</v>
      </c>
    </row>
    <row r="31" spans="1:28" s="1" customFormat="1" ht="31.5" customHeight="1" thickBot="1">
      <c r="A31" s="141"/>
      <c r="B31" s="116"/>
      <c r="C31" s="116"/>
      <c r="D31" s="141"/>
      <c r="E31" s="125"/>
      <c r="F31" s="125"/>
      <c r="G31" s="132"/>
      <c r="H31" s="133"/>
      <c r="I31" s="133"/>
      <c r="J31" s="186"/>
      <c r="K31" s="137"/>
      <c r="L31" s="131"/>
      <c r="M31" s="138"/>
      <c r="N31" s="130"/>
      <c r="O31" s="27" t="s">
        <v>219</v>
      </c>
      <c r="P31" s="28">
        <v>0</v>
      </c>
      <c r="Q31" s="28">
        <v>1</v>
      </c>
      <c r="R31" s="28">
        <v>1</v>
      </c>
      <c r="S31" s="77">
        <f t="shared" si="0"/>
        <v>1</v>
      </c>
      <c r="T31" s="89" t="s">
        <v>220</v>
      </c>
      <c r="U31" s="28" t="s">
        <v>217</v>
      </c>
      <c r="V31" s="39">
        <v>64210646</v>
      </c>
      <c r="W31" s="39">
        <v>0</v>
      </c>
      <c r="X31" s="77">
        <f t="shared" si="1"/>
        <v>0</v>
      </c>
      <c r="Y31" s="91">
        <v>300</v>
      </c>
      <c r="Z31" s="39" t="s">
        <v>205</v>
      </c>
      <c r="AA31" s="39"/>
      <c r="AB31" s="65" t="s">
        <v>86</v>
      </c>
    </row>
    <row r="32" spans="1:28" s="1" customFormat="1" ht="44.25" customHeight="1" thickBot="1">
      <c r="A32" s="141"/>
      <c r="B32" s="116"/>
      <c r="C32" s="116"/>
      <c r="D32" s="141"/>
      <c r="E32" s="116"/>
      <c r="F32" s="116"/>
      <c r="G32" s="132"/>
      <c r="H32" s="132"/>
      <c r="I32" s="132"/>
      <c r="J32" s="116"/>
      <c r="K32" s="123"/>
      <c r="L32" s="131"/>
      <c r="M32" s="138"/>
      <c r="N32" s="130"/>
      <c r="O32" s="129" t="s">
        <v>97</v>
      </c>
      <c r="P32" s="136">
        <v>0</v>
      </c>
      <c r="Q32" s="136">
        <v>577</v>
      </c>
      <c r="R32" s="136">
        <v>172</v>
      </c>
      <c r="S32" s="192">
        <f t="shared" si="0"/>
        <v>0.29809358752166376</v>
      </c>
      <c r="T32" s="37" t="s">
        <v>211</v>
      </c>
      <c r="U32" s="28" t="s">
        <v>91</v>
      </c>
      <c r="V32" s="39">
        <v>143709000</v>
      </c>
      <c r="W32" s="39">
        <v>43906041</v>
      </c>
      <c r="X32" s="77">
        <f t="shared" si="1"/>
        <v>0.3055204684466526</v>
      </c>
      <c r="Y32" s="91">
        <v>300</v>
      </c>
      <c r="Z32" s="39" t="s">
        <v>205</v>
      </c>
      <c r="AA32" s="39" t="s">
        <v>209</v>
      </c>
      <c r="AB32" s="65" t="s">
        <v>86</v>
      </c>
    </row>
    <row r="33" spans="1:28" s="1" customFormat="1" ht="30" customHeight="1" thickBot="1">
      <c r="A33" s="141"/>
      <c r="B33" s="116"/>
      <c r="C33" s="116"/>
      <c r="D33" s="141"/>
      <c r="E33" s="116"/>
      <c r="F33" s="116"/>
      <c r="G33" s="132"/>
      <c r="H33" s="132"/>
      <c r="I33" s="132"/>
      <c r="J33" s="116"/>
      <c r="K33" s="123"/>
      <c r="L33" s="131"/>
      <c r="M33" s="138"/>
      <c r="N33" s="130"/>
      <c r="O33" s="129"/>
      <c r="P33" s="136"/>
      <c r="Q33" s="136"/>
      <c r="R33" s="136"/>
      <c r="S33" s="192"/>
      <c r="T33" s="37" t="s">
        <v>189</v>
      </c>
      <c r="U33" s="28" t="s">
        <v>75</v>
      </c>
      <c r="V33" s="39">
        <f>714851567-54494590</f>
        <v>660356977</v>
      </c>
      <c r="W33" s="39">
        <v>449997146</v>
      </c>
      <c r="X33" s="77">
        <f t="shared" si="1"/>
        <v>0.68144528137544</v>
      </c>
      <c r="Y33" s="91">
        <v>300</v>
      </c>
      <c r="Z33" s="39" t="s">
        <v>205</v>
      </c>
      <c r="AA33" s="39"/>
      <c r="AB33" s="65" t="s">
        <v>86</v>
      </c>
    </row>
    <row r="34" spans="1:28" s="1" customFormat="1" ht="30" customHeight="1" thickBot="1">
      <c r="A34" s="141"/>
      <c r="B34" s="116"/>
      <c r="C34" s="116"/>
      <c r="D34" s="141"/>
      <c r="E34" s="116"/>
      <c r="F34" s="116"/>
      <c r="G34" s="132"/>
      <c r="H34" s="132"/>
      <c r="I34" s="132"/>
      <c r="J34" s="116"/>
      <c r="K34" s="123"/>
      <c r="L34" s="131"/>
      <c r="M34" s="138"/>
      <c r="N34" s="130"/>
      <c r="O34" s="130"/>
      <c r="P34" s="116"/>
      <c r="Q34" s="116"/>
      <c r="R34" s="136"/>
      <c r="S34" s="192"/>
      <c r="T34" s="88" t="s">
        <v>188</v>
      </c>
      <c r="U34" s="28" t="s">
        <v>79</v>
      </c>
      <c r="V34" s="39">
        <v>180526433.67</v>
      </c>
      <c r="W34" s="39">
        <v>0</v>
      </c>
      <c r="X34" s="77">
        <f t="shared" si="1"/>
        <v>0</v>
      </c>
      <c r="Y34" s="91">
        <v>300</v>
      </c>
      <c r="Z34" s="39" t="s">
        <v>205</v>
      </c>
      <c r="AA34" s="39"/>
      <c r="AB34" s="65" t="s">
        <v>86</v>
      </c>
    </row>
    <row r="35" spans="1:28" s="1" customFormat="1" ht="36.75" customHeight="1" thickBot="1">
      <c r="A35" s="154" t="s">
        <v>160</v>
      </c>
      <c r="B35" s="141" t="s">
        <v>37</v>
      </c>
      <c r="C35" s="116" t="s">
        <v>38</v>
      </c>
      <c r="D35" s="141" t="s">
        <v>39</v>
      </c>
      <c r="E35" s="125">
        <v>0</v>
      </c>
      <c r="F35" s="125">
        <v>1</v>
      </c>
      <c r="G35" s="132" t="s">
        <v>40</v>
      </c>
      <c r="H35" s="132" t="s">
        <v>58</v>
      </c>
      <c r="I35" s="132" t="s">
        <v>58</v>
      </c>
      <c r="J35" s="116">
        <v>0</v>
      </c>
      <c r="K35" s="123">
        <v>1</v>
      </c>
      <c r="L35" s="131">
        <v>2020630010114</v>
      </c>
      <c r="M35" s="138" t="s">
        <v>80</v>
      </c>
      <c r="N35" s="130" t="s">
        <v>81</v>
      </c>
      <c r="O35" s="37" t="s">
        <v>210</v>
      </c>
      <c r="P35" s="29">
        <v>0</v>
      </c>
      <c r="Q35" s="29">
        <v>3</v>
      </c>
      <c r="R35" s="29">
        <v>3</v>
      </c>
      <c r="S35" s="77">
        <f t="shared" si="0"/>
        <v>1</v>
      </c>
      <c r="T35" s="88" t="s">
        <v>191</v>
      </c>
      <c r="U35" s="28" t="s">
        <v>79</v>
      </c>
      <c r="V35" s="39">
        <v>17850000</v>
      </c>
      <c r="W35" s="39">
        <v>15391000</v>
      </c>
      <c r="X35" s="77">
        <f t="shared" si="1"/>
        <v>0.8622408963585434</v>
      </c>
      <c r="Y35" s="91">
        <v>300</v>
      </c>
      <c r="Z35" s="39" t="s">
        <v>205</v>
      </c>
      <c r="AA35" s="39"/>
      <c r="AB35" s="65" t="s">
        <v>86</v>
      </c>
    </row>
    <row r="36" spans="1:31" s="1" customFormat="1" ht="63" customHeight="1" thickBot="1">
      <c r="A36" s="141"/>
      <c r="B36" s="141"/>
      <c r="C36" s="141"/>
      <c r="D36" s="141"/>
      <c r="E36" s="116"/>
      <c r="F36" s="116"/>
      <c r="G36" s="132"/>
      <c r="H36" s="132"/>
      <c r="I36" s="132"/>
      <c r="J36" s="116"/>
      <c r="K36" s="123"/>
      <c r="L36" s="131"/>
      <c r="M36" s="138"/>
      <c r="N36" s="130"/>
      <c r="O36" s="37" t="s">
        <v>114</v>
      </c>
      <c r="P36" s="29">
        <v>0</v>
      </c>
      <c r="Q36" s="29">
        <v>1</v>
      </c>
      <c r="R36" s="29">
        <v>0</v>
      </c>
      <c r="S36" s="77">
        <f t="shared" si="0"/>
        <v>0</v>
      </c>
      <c r="T36" s="67" t="s">
        <v>194</v>
      </c>
      <c r="U36" s="28" t="s">
        <v>91</v>
      </c>
      <c r="V36" s="39">
        <v>150000000</v>
      </c>
      <c r="W36" s="39">
        <v>0</v>
      </c>
      <c r="X36" s="77">
        <f t="shared" si="1"/>
        <v>0</v>
      </c>
      <c r="Y36" s="91">
        <v>300</v>
      </c>
      <c r="Z36" s="39" t="s">
        <v>205</v>
      </c>
      <c r="AA36" s="39"/>
      <c r="AB36" s="65" t="s">
        <v>86</v>
      </c>
      <c r="AE36" s="50"/>
    </row>
    <row r="37" spans="1:31" s="1" customFormat="1" ht="44.25" customHeight="1" thickBot="1">
      <c r="A37" s="141"/>
      <c r="B37" s="141"/>
      <c r="C37" s="141"/>
      <c r="D37" s="141"/>
      <c r="E37" s="112">
        <v>0</v>
      </c>
      <c r="F37" s="112">
        <v>1</v>
      </c>
      <c r="G37" s="132"/>
      <c r="H37" s="130" t="s">
        <v>59</v>
      </c>
      <c r="I37" s="130" t="s">
        <v>59</v>
      </c>
      <c r="J37" s="116">
        <v>0</v>
      </c>
      <c r="K37" s="123">
        <v>1</v>
      </c>
      <c r="L37" s="131"/>
      <c r="M37" s="138"/>
      <c r="N37" s="130"/>
      <c r="O37" s="37" t="s">
        <v>99</v>
      </c>
      <c r="P37" s="29">
        <v>0</v>
      </c>
      <c r="Q37" s="29">
        <v>3</v>
      </c>
      <c r="R37" s="29">
        <v>3</v>
      </c>
      <c r="S37" s="77">
        <f t="shared" si="0"/>
        <v>1</v>
      </c>
      <c r="T37" s="67" t="s">
        <v>191</v>
      </c>
      <c r="U37" s="28" t="s">
        <v>79</v>
      </c>
      <c r="V37" s="39">
        <v>0</v>
      </c>
      <c r="W37" s="39">
        <v>0</v>
      </c>
      <c r="X37" s="77">
        <v>0</v>
      </c>
      <c r="Y37" s="91">
        <v>300</v>
      </c>
      <c r="Z37" s="39" t="s">
        <v>205</v>
      </c>
      <c r="AA37" s="39"/>
      <c r="AB37" s="65" t="s">
        <v>86</v>
      </c>
      <c r="AE37" s="50"/>
    </row>
    <row r="38" spans="1:31" s="1" customFormat="1" ht="35.25" customHeight="1" thickBot="1">
      <c r="A38" s="141"/>
      <c r="B38" s="141"/>
      <c r="C38" s="141"/>
      <c r="D38" s="141"/>
      <c r="E38" s="114"/>
      <c r="F38" s="114"/>
      <c r="G38" s="132"/>
      <c r="H38" s="185"/>
      <c r="I38" s="185"/>
      <c r="J38" s="126"/>
      <c r="K38" s="124"/>
      <c r="L38" s="131"/>
      <c r="M38" s="138"/>
      <c r="N38" s="130"/>
      <c r="O38" s="27" t="s">
        <v>115</v>
      </c>
      <c r="P38" s="28">
        <v>0</v>
      </c>
      <c r="Q38" s="28">
        <v>1</v>
      </c>
      <c r="R38" s="28">
        <v>0</v>
      </c>
      <c r="S38" s="77">
        <f t="shared" si="0"/>
        <v>0</v>
      </c>
      <c r="T38" s="67" t="s">
        <v>192</v>
      </c>
      <c r="U38" s="28" t="s">
        <v>75</v>
      </c>
      <c r="V38" s="39">
        <v>50000000</v>
      </c>
      <c r="W38" s="39">
        <v>0</v>
      </c>
      <c r="X38" s="77">
        <f t="shared" si="1"/>
        <v>0</v>
      </c>
      <c r="Y38" s="91">
        <v>300</v>
      </c>
      <c r="Z38" s="39" t="s">
        <v>205</v>
      </c>
      <c r="AA38" s="39"/>
      <c r="AB38" s="65" t="s">
        <v>86</v>
      </c>
      <c r="AE38" s="50"/>
    </row>
    <row r="39" spans="1:31" s="1" customFormat="1" ht="40.5" customHeight="1" thickBot="1">
      <c r="A39" s="117" t="s">
        <v>160</v>
      </c>
      <c r="B39" s="246" t="s">
        <v>60</v>
      </c>
      <c r="C39" s="141" t="s">
        <v>61</v>
      </c>
      <c r="D39" s="141" t="s">
        <v>62</v>
      </c>
      <c r="E39" s="125">
        <v>0</v>
      </c>
      <c r="F39" s="125" t="s">
        <v>64</v>
      </c>
      <c r="G39" s="132" t="s">
        <v>63</v>
      </c>
      <c r="H39" s="133" t="s">
        <v>65</v>
      </c>
      <c r="I39" s="133" t="s">
        <v>65</v>
      </c>
      <c r="J39" s="186">
        <v>0</v>
      </c>
      <c r="K39" s="193" t="s">
        <v>64</v>
      </c>
      <c r="L39" s="171">
        <v>2020630010107</v>
      </c>
      <c r="M39" s="194" t="s">
        <v>111</v>
      </c>
      <c r="N39" s="120" t="s">
        <v>112</v>
      </c>
      <c r="O39" s="27" t="s">
        <v>99</v>
      </c>
      <c r="P39" s="28">
        <v>0</v>
      </c>
      <c r="Q39" s="28">
        <v>3</v>
      </c>
      <c r="R39" s="28">
        <v>3</v>
      </c>
      <c r="S39" s="77">
        <f t="shared" si="0"/>
        <v>1</v>
      </c>
      <c r="T39" s="67" t="s">
        <v>193</v>
      </c>
      <c r="U39" s="28" t="s">
        <v>79</v>
      </c>
      <c r="V39" s="39">
        <f>6400000+4400000+6000000+12000000+4000000</f>
        <v>32800000</v>
      </c>
      <c r="W39" s="39">
        <v>11353332</v>
      </c>
      <c r="X39" s="77">
        <f t="shared" si="1"/>
        <v>0.34613817073170733</v>
      </c>
      <c r="Y39" s="91">
        <v>300</v>
      </c>
      <c r="Z39" s="39" t="s">
        <v>205</v>
      </c>
      <c r="AA39" s="39"/>
      <c r="AB39" s="65" t="s">
        <v>86</v>
      </c>
      <c r="AE39" s="50"/>
    </row>
    <row r="40" spans="1:31" s="1" customFormat="1" ht="36" customHeight="1" thickBot="1">
      <c r="A40" s="245"/>
      <c r="B40" s="247"/>
      <c r="C40" s="141"/>
      <c r="D40" s="141"/>
      <c r="E40" s="125"/>
      <c r="F40" s="125"/>
      <c r="G40" s="132"/>
      <c r="H40" s="133"/>
      <c r="I40" s="133"/>
      <c r="J40" s="186"/>
      <c r="K40" s="193"/>
      <c r="L40" s="172"/>
      <c r="M40" s="195"/>
      <c r="N40" s="197"/>
      <c r="O40" s="134" t="s">
        <v>116</v>
      </c>
      <c r="P40" s="175">
        <v>0</v>
      </c>
      <c r="Q40" s="175">
        <v>1</v>
      </c>
      <c r="R40" s="175">
        <v>0</v>
      </c>
      <c r="S40" s="240">
        <f>R40/Q40</f>
        <v>0</v>
      </c>
      <c r="T40" s="67" t="s">
        <v>213</v>
      </c>
      <c r="U40" s="28" t="s">
        <v>79</v>
      </c>
      <c r="V40" s="39">
        <f>1800000000+277647421</f>
        <v>2077647421</v>
      </c>
      <c r="W40" s="39">
        <v>0</v>
      </c>
      <c r="X40" s="77">
        <f t="shared" si="1"/>
        <v>0</v>
      </c>
      <c r="Y40" s="91">
        <v>300</v>
      </c>
      <c r="Z40" s="39" t="s">
        <v>205</v>
      </c>
      <c r="AA40" s="39"/>
      <c r="AB40" s="65" t="s">
        <v>86</v>
      </c>
      <c r="AE40" s="50"/>
    </row>
    <row r="41" spans="1:31" s="1" customFormat="1" ht="154.5" customHeight="1" thickBot="1">
      <c r="A41" s="197"/>
      <c r="B41" s="247"/>
      <c r="C41" s="189"/>
      <c r="D41" s="189"/>
      <c r="E41" s="126"/>
      <c r="F41" s="126"/>
      <c r="G41" s="190"/>
      <c r="H41" s="190"/>
      <c r="I41" s="190"/>
      <c r="J41" s="126"/>
      <c r="K41" s="124"/>
      <c r="L41" s="173"/>
      <c r="M41" s="196"/>
      <c r="N41" s="118"/>
      <c r="O41" s="119"/>
      <c r="P41" s="242"/>
      <c r="Q41" s="242"/>
      <c r="R41" s="242"/>
      <c r="S41" s="241"/>
      <c r="T41" s="67" t="s">
        <v>212</v>
      </c>
      <c r="U41" s="28" t="s">
        <v>214</v>
      </c>
      <c r="V41" s="39">
        <f>395605618-84507253</f>
        <v>311098365</v>
      </c>
      <c r="W41" s="39">
        <v>0</v>
      </c>
      <c r="X41" s="95">
        <f t="shared" si="1"/>
        <v>0</v>
      </c>
      <c r="Y41" s="91">
        <v>300</v>
      </c>
      <c r="Z41" s="39" t="s">
        <v>205</v>
      </c>
      <c r="AA41" s="39"/>
      <c r="AB41" s="65" t="s">
        <v>86</v>
      </c>
      <c r="AE41" s="50"/>
    </row>
    <row r="42" spans="1:28" s="1" customFormat="1" ht="63.75" customHeight="1" thickBot="1">
      <c r="A42" s="197"/>
      <c r="B42" s="247"/>
      <c r="C42" s="112" t="s">
        <v>61</v>
      </c>
      <c r="D42" s="121" t="s">
        <v>62</v>
      </c>
      <c r="E42" s="112">
        <v>2</v>
      </c>
      <c r="F42" s="112" t="s">
        <v>66</v>
      </c>
      <c r="G42" s="263" t="s">
        <v>63</v>
      </c>
      <c r="H42" s="263" t="s">
        <v>67</v>
      </c>
      <c r="I42" s="263" t="s">
        <v>68</v>
      </c>
      <c r="J42" s="265">
        <v>2</v>
      </c>
      <c r="K42" s="259" t="s">
        <v>66</v>
      </c>
      <c r="L42" s="173"/>
      <c r="M42" s="196"/>
      <c r="N42" s="118"/>
      <c r="O42" s="183" t="s">
        <v>119</v>
      </c>
      <c r="P42" s="175">
        <v>0</v>
      </c>
      <c r="Q42" s="175">
        <v>1</v>
      </c>
      <c r="R42" s="175">
        <v>0</v>
      </c>
      <c r="S42" s="262">
        <f t="shared" si="0"/>
        <v>0</v>
      </c>
      <c r="T42" s="67" t="s">
        <v>196</v>
      </c>
      <c r="U42" s="28" t="s">
        <v>82</v>
      </c>
      <c r="V42" s="39">
        <v>400000000</v>
      </c>
      <c r="W42" s="39">
        <v>0</v>
      </c>
      <c r="X42" s="77">
        <f t="shared" si="1"/>
        <v>0</v>
      </c>
      <c r="Y42" s="91">
        <v>300</v>
      </c>
      <c r="Z42" s="39" t="s">
        <v>205</v>
      </c>
      <c r="AA42" s="39"/>
      <c r="AB42" s="65" t="s">
        <v>86</v>
      </c>
    </row>
    <row r="43" spans="1:28" s="1" customFormat="1" ht="63.75" customHeight="1" thickBot="1">
      <c r="A43" s="119"/>
      <c r="B43" s="248"/>
      <c r="C43" s="109"/>
      <c r="D43" s="119"/>
      <c r="E43" s="109"/>
      <c r="F43" s="109"/>
      <c r="G43" s="264"/>
      <c r="H43" s="264"/>
      <c r="I43" s="264"/>
      <c r="J43" s="109"/>
      <c r="K43" s="260"/>
      <c r="L43" s="174"/>
      <c r="M43" s="109"/>
      <c r="N43" s="119"/>
      <c r="O43" s="119"/>
      <c r="P43" s="109"/>
      <c r="Q43" s="109"/>
      <c r="R43" s="109"/>
      <c r="S43" s="109"/>
      <c r="T43" s="67" t="s">
        <v>223</v>
      </c>
      <c r="U43" s="28" t="s">
        <v>222</v>
      </c>
      <c r="V43" s="39">
        <v>5841859</v>
      </c>
      <c r="W43" s="39">
        <v>0</v>
      </c>
      <c r="X43" s="77">
        <f t="shared" si="1"/>
        <v>0</v>
      </c>
      <c r="Y43" s="91"/>
      <c r="Z43" s="39"/>
      <c r="AA43" s="39"/>
      <c r="AB43" s="65"/>
    </row>
    <row r="44" spans="1:28" s="1" customFormat="1" ht="39.75" customHeight="1" thickBot="1">
      <c r="A44" s="117" t="s">
        <v>160</v>
      </c>
      <c r="B44" s="120" t="s">
        <v>105</v>
      </c>
      <c r="C44" s="121" t="s">
        <v>106</v>
      </c>
      <c r="D44" s="121" t="s">
        <v>107</v>
      </c>
      <c r="E44" s="122">
        <v>12</v>
      </c>
      <c r="F44" s="112" t="s">
        <v>126</v>
      </c>
      <c r="G44" s="121" t="s">
        <v>108</v>
      </c>
      <c r="H44" s="127" t="s">
        <v>127</v>
      </c>
      <c r="I44" s="121" t="s">
        <v>128</v>
      </c>
      <c r="J44" s="128">
        <v>3</v>
      </c>
      <c r="K44" s="259" t="s">
        <v>129</v>
      </c>
      <c r="L44" s="198">
        <v>2020630010173</v>
      </c>
      <c r="M44" s="199" t="s">
        <v>109</v>
      </c>
      <c r="N44" s="134" t="s">
        <v>110</v>
      </c>
      <c r="O44" s="27" t="s">
        <v>118</v>
      </c>
      <c r="P44" s="28">
        <v>0</v>
      </c>
      <c r="Q44" s="28">
        <v>3</v>
      </c>
      <c r="R44" s="28">
        <v>2</v>
      </c>
      <c r="S44" s="77">
        <f t="shared" si="0"/>
        <v>0.6666666666666666</v>
      </c>
      <c r="T44" s="67" t="s">
        <v>197</v>
      </c>
      <c r="U44" s="28" t="s">
        <v>79</v>
      </c>
      <c r="V44" s="39">
        <v>13650000</v>
      </c>
      <c r="W44" s="39">
        <v>11179998</v>
      </c>
      <c r="X44" s="77">
        <f t="shared" si="1"/>
        <v>0.8190474725274726</v>
      </c>
      <c r="Y44" s="91">
        <v>300</v>
      </c>
      <c r="Z44" s="39" t="s">
        <v>205</v>
      </c>
      <c r="AA44" s="39"/>
      <c r="AB44" s="65" t="s">
        <v>86</v>
      </c>
    </row>
    <row r="45" spans="1:28" s="1" customFormat="1" ht="109.5" customHeight="1" thickBot="1">
      <c r="A45" s="118"/>
      <c r="B45" s="118"/>
      <c r="C45" s="118"/>
      <c r="D45" s="118"/>
      <c r="E45" s="113"/>
      <c r="F45" s="113"/>
      <c r="G45" s="118"/>
      <c r="H45" s="118"/>
      <c r="I45" s="118"/>
      <c r="J45" s="113"/>
      <c r="K45" s="261"/>
      <c r="L45" s="173"/>
      <c r="M45" s="196"/>
      <c r="N45" s="118"/>
      <c r="O45" s="66" t="s">
        <v>130</v>
      </c>
      <c r="P45" s="38">
        <v>0</v>
      </c>
      <c r="Q45" s="38">
        <v>1</v>
      </c>
      <c r="R45" s="38">
        <v>0</v>
      </c>
      <c r="S45" s="95">
        <f t="shared" si="0"/>
        <v>0</v>
      </c>
      <c r="T45" s="67" t="s">
        <v>197</v>
      </c>
      <c r="U45" s="38" t="s">
        <v>79</v>
      </c>
      <c r="V45" s="39">
        <v>200000000</v>
      </c>
      <c r="W45" s="39">
        <v>0</v>
      </c>
      <c r="X45" s="77">
        <f t="shared" si="1"/>
        <v>0</v>
      </c>
      <c r="Y45" s="91">
        <v>300</v>
      </c>
      <c r="Z45" s="39" t="s">
        <v>205</v>
      </c>
      <c r="AA45" s="42"/>
      <c r="AB45" s="65" t="s">
        <v>86</v>
      </c>
    </row>
    <row r="46" spans="1:28" s="1" customFormat="1" ht="109.5" customHeight="1" thickBot="1">
      <c r="A46" s="119"/>
      <c r="B46" s="119"/>
      <c r="C46" s="119"/>
      <c r="D46" s="119"/>
      <c r="E46" s="109"/>
      <c r="F46" s="109"/>
      <c r="G46" s="119"/>
      <c r="H46" s="119"/>
      <c r="I46" s="119"/>
      <c r="J46" s="109"/>
      <c r="K46" s="260"/>
      <c r="L46" s="174"/>
      <c r="M46" s="109"/>
      <c r="N46" s="119"/>
      <c r="O46" s="101" t="s">
        <v>218</v>
      </c>
      <c r="P46" s="38">
        <v>0</v>
      </c>
      <c r="Q46" s="38">
        <v>1</v>
      </c>
      <c r="R46" s="38">
        <v>0</v>
      </c>
      <c r="S46" s="95">
        <f t="shared" si="0"/>
        <v>0</v>
      </c>
      <c r="T46" s="67" t="s">
        <v>215</v>
      </c>
      <c r="U46" s="38" t="s">
        <v>216</v>
      </c>
      <c r="V46" s="39">
        <v>745939597</v>
      </c>
      <c r="W46" s="39">
        <v>0</v>
      </c>
      <c r="X46" s="77">
        <f t="shared" si="1"/>
        <v>0</v>
      </c>
      <c r="Y46" s="91">
        <v>300</v>
      </c>
      <c r="Z46" s="39" t="s">
        <v>205</v>
      </c>
      <c r="AA46" s="42"/>
      <c r="AB46" s="65" t="s">
        <v>86</v>
      </c>
    </row>
    <row r="47" spans="1:28" s="1" customFormat="1" ht="79.5" customHeight="1" thickBot="1">
      <c r="A47" s="57" t="s">
        <v>160</v>
      </c>
      <c r="B47" s="54" t="s">
        <v>60</v>
      </c>
      <c r="C47" s="55" t="s">
        <v>132</v>
      </c>
      <c r="D47" s="54" t="s">
        <v>120</v>
      </c>
      <c r="E47" s="55">
        <v>1</v>
      </c>
      <c r="F47" s="55">
        <v>1</v>
      </c>
      <c r="G47" s="43" t="s">
        <v>121</v>
      </c>
      <c r="H47" s="43" t="s">
        <v>133</v>
      </c>
      <c r="I47" s="43" t="s">
        <v>134</v>
      </c>
      <c r="J47" s="44">
        <v>1</v>
      </c>
      <c r="K47" s="60">
        <v>1</v>
      </c>
      <c r="L47" s="87">
        <v>2020630010108</v>
      </c>
      <c r="M47" s="31" t="s">
        <v>135</v>
      </c>
      <c r="N47" s="27" t="s">
        <v>145</v>
      </c>
      <c r="O47" s="27" t="s">
        <v>136</v>
      </c>
      <c r="P47" s="31">
        <v>0</v>
      </c>
      <c r="Q47" s="31">
        <v>1</v>
      </c>
      <c r="R47" s="31">
        <v>0</v>
      </c>
      <c r="S47" s="77">
        <f t="shared" si="0"/>
        <v>0</v>
      </c>
      <c r="T47" s="27" t="s">
        <v>198</v>
      </c>
      <c r="U47" s="28" t="s">
        <v>79</v>
      </c>
      <c r="V47" s="39">
        <v>57000000</v>
      </c>
      <c r="W47" s="39">
        <v>0</v>
      </c>
      <c r="X47" s="77">
        <f t="shared" si="1"/>
        <v>0</v>
      </c>
      <c r="Y47" s="91">
        <v>300</v>
      </c>
      <c r="Z47" s="39" t="s">
        <v>205</v>
      </c>
      <c r="AA47" s="39"/>
      <c r="AB47" s="65" t="s">
        <v>86</v>
      </c>
    </row>
    <row r="48" spans="1:28" s="1" customFormat="1" ht="86.25" customHeight="1" thickBot="1">
      <c r="A48" s="56" t="s">
        <v>69</v>
      </c>
      <c r="B48" s="54" t="s">
        <v>121</v>
      </c>
      <c r="C48" s="55" t="s">
        <v>138</v>
      </c>
      <c r="D48" s="54" t="s">
        <v>139</v>
      </c>
      <c r="E48" s="55"/>
      <c r="F48" s="55"/>
      <c r="G48" s="43" t="s">
        <v>140</v>
      </c>
      <c r="H48" s="43" t="s">
        <v>141</v>
      </c>
      <c r="I48" s="43" t="s">
        <v>142</v>
      </c>
      <c r="J48" s="45">
        <v>3</v>
      </c>
      <c r="K48" s="61">
        <v>4</v>
      </c>
      <c r="L48" s="87">
        <v>2020630010168</v>
      </c>
      <c r="M48" s="31" t="s">
        <v>146</v>
      </c>
      <c r="N48" s="27" t="s">
        <v>147</v>
      </c>
      <c r="O48" s="27" t="s">
        <v>143</v>
      </c>
      <c r="P48" s="31">
        <v>0</v>
      </c>
      <c r="Q48" s="31">
        <v>1</v>
      </c>
      <c r="R48" s="31">
        <v>0</v>
      </c>
      <c r="S48" s="77">
        <f t="shared" si="0"/>
        <v>0</v>
      </c>
      <c r="T48" s="27" t="s">
        <v>199</v>
      </c>
      <c r="U48" s="28" t="s">
        <v>75</v>
      </c>
      <c r="V48" s="39">
        <v>87808852</v>
      </c>
      <c r="W48" s="39">
        <v>0</v>
      </c>
      <c r="X48" s="77">
        <f t="shared" si="1"/>
        <v>0</v>
      </c>
      <c r="Y48" s="91">
        <v>300</v>
      </c>
      <c r="Z48" s="39" t="s">
        <v>205</v>
      </c>
      <c r="AA48" s="39"/>
      <c r="AB48" s="65" t="s">
        <v>86</v>
      </c>
    </row>
    <row r="49" spans="1:28" s="1" customFormat="1" ht="46.5" customHeight="1" thickBot="1">
      <c r="A49" s="188" t="s">
        <v>69</v>
      </c>
      <c r="B49" s="130" t="s">
        <v>43</v>
      </c>
      <c r="C49" s="185" t="s">
        <v>44</v>
      </c>
      <c r="D49" s="189" t="s">
        <v>45</v>
      </c>
      <c r="E49" s="126">
        <v>1</v>
      </c>
      <c r="F49" s="126">
        <v>1</v>
      </c>
      <c r="G49" s="190" t="s">
        <v>46</v>
      </c>
      <c r="H49" s="190" t="s">
        <v>100</v>
      </c>
      <c r="I49" s="190" t="s">
        <v>100</v>
      </c>
      <c r="J49" s="126">
        <v>1</v>
      </c>
      <c r="K49" s="124">
        <v>1</v>
      </c>
      <c r="L49" s="191">
        <v>2020630010139</v>
      </c>
      <c r="M49" s="138" t="s">
        <v>103</v>
      </c>
      <c r="N49" s="130" t="s">
        <v>104</v>
      </c>
      <c r="O49" s="37" t="s">
        <v>102</v>
      </c>
      <c r="P49" s="29">
        <v>0</v>
      </c>
      <c r="Q49" s="29">
        <v>2</v>
      </c>
      <c r="R49" s="29">
        <v>2</v>
      </c>
      <c r="S49" s="77">
        <f t="shared" si="0"/>
        <v>1</v>
      </c>
      <c r="T49" s="67" t="s">
        <v>200</v>
      </c>
      <c r="U49" s="28" t="s">
        <v>79</v>
      </c>
      <c r="V49" s="39">
        <v>8100000</v>
      </c>
      <c r="W49" s="39">
        <v>3200000</v>
      </c>
      <c r="X49" s="77">
        <f t="shared" si="1"/>
        <v>0.3950617283950617</v>
      </c>
      <c r="Y49" s="91">
        <v>300</v>
      </c>
      <c r="Z49" s="39" t="s">
        <v>205</v>
      </c>
      <c r="AA49" s="39"/>
      <c r="AB49" s="65" t="s">
        <v>86</v>
      </c>
    </row>
    <row r="50" spans="1:28" s="1" customFormat="1" ht="30.75" customHeight="1" thickBot="1">
      <c r="A50" s="130"/>
      <c r="B50" s="130"/>
      <c r="C50" s="185"/>
      <c r="D50" s="189"/>
      <c r="E50" s="126"/>
      <c r="F50" s="126"/>
      <c r="G50" s="190"/>
      <c r="H50" s="190"/>
      <c r="I50" s="190"/>
      <c r="J50" s="126"/>
      <c r="K50" s="124"/>
      <c r="L50" s="191"/>
      <c r="M50" s="138"/>
      <c r="N50" s="130"/>
      <c r="O50" s="130" t="s">
        <v>101</v>
      </c>
      <c r="P50" s="116">
        <v>0</v>
      </c>
      <c r="Q50" s="116">
        <v>1</v>
      </c>
      <c r="R50" s="116">
        <v>0</v>
      </c>
      <c r="S50" s="192">
        <f t="shared" si="0"/>
        <v>0</v>
      </c>
      <c r="T50" s="67" t="s">
        <v>201</v>
      </c>
      <c r="U50" s="28" t="s">
        <v>75</v>
      </c>
      <c r="V50" s="39">
        <v>56000000</v>
      </c>
      <c r="W50" s="39">
        <v>0</v>
      </c>
      <c r="X50" s="77">
        <f t="shared" si="1"/>
        <v>0</v>
      </c>
      <c r="Y50" s="91">
        <v>300</v>
      </c>
      <c r="Z50" s="39" t="s">
        <v>205</v>
      </c>
      <c r="AA50" s="39"/>
      <c r="AB50" s="65" t="s">
        <v>86</v>
      </c>
    </row>
    <row r="51" spans="1:28" s="1" customFormat="1" ht="30.75" customHeight="1">
      <c r="A51" s="130"/>
      <c r="B51" s="130"/>
      <c r="C51" s="189"/>
      <c r="D51" s="189"/>
      <c r="E51" s="126"/>
      <c r="F51" s="126"/>
      <c r="G51" s="190"/>
      <c r="H51" s="190"/>
      <c r="I51" s="190"/>
      <c r="J51" s="126"/>
      <c r="K51" s="124"/>
      <c r="L51" s="191"/>
      <c r="M51" s="138"/>
      <c r="N51" s="130"/>
      <c r="O51" s="185"/>
      <c r="P51" s="126"/>
      <c r="Q51" s="126"/>
      <c r="R51" s="116"/>
      <c r="S51" s="192"/>
      <c r="T51" s="67" t="s">
        <v>202</v>
      </c>
      <c r="U51" s="28" t="s">
        <v>91</v>
      </c>
      <c r="V51" s="39">
        <f>987715</f>
        <v>987715</v>
      </c>
      <c r="W51" s="39">
        <v>0</v>
      </c>
      <c r="X51" s="77">
        <f t="shared" si="1"/>
        <v>0</v>
      </c>
      <c r="Y51" s="91">
        <v>300</v>
      </c>
      <c r="Z51" s="39" t="s">
        <v>205</v>
      </c>
      <c r="AA51" s="39"/>
      <c r="AB51" s="65" t="s">
        <v>86</v>
      </c>
    </row>
    <row r="52" spans="1:28" s="1" customFormat="1" ht="99.75" customHeight="1">
      <c r="A52" s="56" t="s">
        <v>69</v>
      </c>
      <c r="B52" s="33" t="s">
        <v>60</v>
      </c>
      <c r="C52" s="53" t="s">
        <v>61</v>
      </c>
      <c r="D52" s="32" t="s">
        <v>62</v>
      </c>
      <c r="E52" s="34">
        <v>1</v>
      </c>
      <c r="F52" s="34">
        <v>1</v>
      </c>
      <c r="G52" s="51" t="s">
        <v>63</v>
      </c>
      <c r="H52" s="51" t="s">
        <v>70</v>
      </c>
      <c r="I52" s="51" t="s">
        <v>71</v>
      </c>
      <c r="J52" s="34">
        <v>1</v>
      </c>
      <c r="K52" s="62">
        <v>1</v>
      </c>
      <c r="L52" s="87">
        <v>2020630010117</v>
      </c>
      <c r="M52" s="31" t="s">
        <v>83</v>
      </c>
      <c r="N52" s="27" t="s">
        <v>84</v>
      </c>
      <c r="O52" s="27" t="s">
        <v>117</v>
      </c>
      <c r="P52" s="28">
        <v>5</v>
      </c>
      <c r="Q52" s="28">
        <v>7</v>
      </c>
      <c r="R52" s="28">
        <v>7</v>
      </c>
      <c r="S52" s="77">
        <f t="shared" si="0"/>
        <v>1</v>
      </c>
      <c r="T52" s="27" t="s">
        <v>208</v>
      </c>
      <c r="U52" s="28" t="s">
        <v>85</v>
      </c>
      <c r="V52" s="39">
        <f>3801645451+15532242</f>
        <v>3817177693</v>
      </c>
      <c r="W52" s="39">
        <v>2277771399</v>
      </c>
      <c r="X52" s="77">
        <f t="shared" si="1"/>
        <v>0.59671610341248</v>
      </c>
      <c r="Y52" s="92" t="s">
        <v>206</v>
      </c>
      <c r="Z52" s="39" t="s">
        <v>205</v>
      </c>
      <c r="AA52" s="39"/>
      <c r="AB52" s="65" t="s">
        <v>86</v>
      </c>
    </row>
    <row r="53" spans="1:28" s="1" customFormat="1" ht="32.25" customHeight="1">
      <c r="A53" s="202" t="s">
        <v>69</v>
      </c>
      <c r="B53" s="204" t="s">
        <v>60</v>
      </c>
      <c r="C53" s="179" t="s">
        <v>61</v>
      </c>
      <c r="D53" s="179" t="s">
        <v>120</v>
      </c>
      <c r="E53" s="179">
        <v>0</v>
      </c>
      <c r="F53" s="179">
        <v>5</v>
      </c>
      <c r="G53" s="179" t="s">
        <v>121</v>
      </c>
      <c r="H53" s="179" t="s">
        <v>122</v>
      </c>
      <c r="I53" s="179" t="s">
        <v>123</v>
      </c>
      <c r="J53" s="178">
        <v>0</v>
      </c>
      <c r="K53" s="182">
        <v>5</v>
      </c>
      <c r="L53" s="180">
        <v>2020630010118</v>
      </c>
      <c r="M53" s="257" t="s">
        <v>124</v>
      </c>
      <c r="N53" s="249" t="s">
        <v>131</v>
      </c>
      <c r="O53" s="249" t="s">
        <v>125</v>
      </c>
      <c r="P53" s="136">
        <v>0</v>
      </c>
      <c r="Q53" s="136">
        <v>0</v>
      </c>
      <c r="R53" s="136">
        <v>0</v>
      </c>
      <c r="S53" s="192">
        <v>0</v>
      </c>
      <c r="T53" s="76" t="s">
        <v>204</v>
      </c>
      <c r="U53" s="28" t="s">
        <v>148</v>
      </c>
      <c r="V53" s="39">
        <v>586933</v>
      </c>
      <c r="W53" s="39">
        <v>0</v>
      </c>
      <c r="X53" s="77">
        <f t="shared" si="1"/>
        <v>0</v>
      </c>
      <c r="Y53" s="93">
        <v>300</v>
      </c>
      <c r="Z53" s="39" t="s">
        <v>205</v>
      </c>
      <c r="AA53" s="39"/>
      <c r="AB53" s="237" t="s">
        <v>86</v>
      </c>
    </row>
    <row r="54" spans="1:28" s="1" customFormat="1" ht="61.5" customHeight="1" thickBot="1">
      <c r="A54" s="203"/>
      <c r="B54" s="205"/>
      <c r="C54" s="179"/>
      <c r="D54" s="179"/>
      <c r="E54" s="179"/>
      <c r="F54" s="179"/>
      <c r="G54" s="179"/>
      <c r="H54" s="179"/>
      <c r="I54" s="179"/>
      <c r="J54" s="126"/>
      <c r="K54" s="124"/>
      <c r="L54" s="181"/>
      <c r="M54" s="258"/>
      <c r="N54" s="250"/>
      <c r="O54" s="250"/>
      <c r="P54" s="239"/>
      <c r="Q54" s="239"/>
      <c r="R54" s="244"/>
      <c r="S54" s="243"/>
      <c r="T54" s="90" t="s">
        <v>203</v>
      </c>
      <c r="U54" s="63" t="s">
        <v>79</v>
      </c>
      <c r="V54" s="105">
        <f>56525000+40000000-24000000+9400000+21600000</f>
        <v>103525000</v>
      </c>
      <c r="W54" s="105">
        <v>0</v>
      </c>
      <c r="X54" s="85">
        <f t="shared" si="1"/>
        <v>0</v>
      </c>
      <c r="Y54" s="94">
        <v>300</v>
      </c>
      <c r="Z54" s="39" t="s">
        <v>205</v>
      </c>
      <c r="AA54" s="64"/>
      <c r="AB54" s="238"/>
    </row>
    <row r="55" spans="1:28" ht="15" customHeight="1">
      <c r="A55" s="158" t="s">
        <v>10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62">
        <f>SUM(V12:V54)</f>
        <v>13627190372.71</v>
      </c>
      <c r="W55" s="162">
        <f>SUM(W12:W54)</f>
        <v>4155797059</v>
      </c>
      <c r="X55" s="275">
        <f>W55/V55</f>
        <v>0.304963601838458</v>
      </c>
      <c r="Y55" s="251"/>
      <c r="Z55" s="252"/>
      <c r="AA55" s="252"/>
      <c r="AB55" s="253"/>
    </row>
    <row r="56" spans="1:28" ht="12.75" thickBot="1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3"/>
      <c r="W56" s="163"/>
      <c r="X56" s="276"/>
      <c r="Y56" s="254"/>
      <c r="Z56" s="255"/>
      <c r="AA56" s="255"/>
      <c r="AB56" s="256"/>
    </row>
    <row r="57" spans="1:28" ht="12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11"/>
      <c r="M57" s="8"/>
      <c r="N57" s="5"/>
      <c r="O57" s="5"/>
      <c r="P57" s="5"/>
      <c r="Q57" s="5"/>
      <c r="R57" s="5"/>
      <c r="S57" s="5"/>
      <c r="T57" s="5"/>
      <c r="U57" s="102"/>
      <c r="V57" s="97"/>
      <c r="X57" s="17"/>
      <c r="Y57" s="17"/>
      <c r="Z57" s="17"/>
      <c r="AA57" s="17"/>
      <c r="AB57" s="13"/>
    </row>
    <row r="58" spans="1:28" ht="42.75" customHeight="1">
      <c r="A58" s="10"/>
      <c r="B58" s="8"/>
      <c r="C58" s="12"/>
      <c r="D58" s="8"/>
      <c r="E58" s="11"/>
      <c r="F58" s="8"/>
      <c r="G58" s="5"/>
      <c r="H58" s="5"/>
      <c r="I58" s="5"/>
      <c r="J58" s="145" t="s">
        <v>9</v>
      </c>
      <c r="K58" s="145"/>
      <c r="L58" s="145"/>
      <c r="M58" s="12"/>
      <c r="N58" s="12"/>
      <c r="O58" s="145" t="s">
        <v>8</v>
      </c>
      <c r="P58" s="145"/>
      <c r="Q58" s="145"/>
      <c r="R58" s="70"/>
      <c r="S58" s="70"/>
      <c r="T58" s="98"/>
      <c r="U58" s="8"/>
      <c r="V58" s="104"/>
      <c r="W58" s="8"/>
      <c r="X58" s="8"/>
      <c r="Y58" s="8"/>
      <c r="Z58" s="8"/>
      <c r="AA58" s="8"/>
      <c r="AB58" s="96"/>
    </row>
    <row r="59" spans="1:28" ht="13.5">
      <c r="A59" s="10"/>
      <c r="B59" s="8"/>
      <c r="C59" s="12"/>
      <c r="D59" s="8"/>
      <c r="E59" s="11"/>
      <c r="F59" s="8"/>
      <c r="G59" s="5"/>
      <c r="H59" s="5"/>
      <c r="I59" s="5"/>
      <c r="J59" s="11"/>
      <c r="K59" s="8"/>
      <c r="L59" s="11"/>
      <c r="M59" s="8"/>
      <c r="N59" s="8"/>
      <c r="O59" s="12"/>
      <c r="P59" s="11"/>
      <c r="Q59" s="5"/>
      <c r="R59" s="5"/>
      <c r="S59" s="5"/>
      <c r="T59" s="5"/>
      <c r="U59" s="5"/>
      <c r="V59" s="100"/>
      <c r="W59" s="99"/>
      <c r="X59" s="17"/>
      <c r="Y59" s="17"/>
      <c r="Z59" s="17"/>
      <c r="AA59" s="17"/>
      <c r="AB59" s="47"/>
    </row>
    <row r="60" spans="1:28" ht="13.5">
      <c r="A60" s="10"/>
      <c r="B60" s="8"/>
      <c r="C60" s="12"/>
      <c r="D60" s="8"/>
      <c r="E60" s="11"/>
      <c r="F60" s="8"/>
      <c r="G60" s="5"/>
      <c r="H60" s="5"/>
      <c r="I60" s="5"/>
      <c r="J60" s="11"/>
      <c r="K60" s="8"/>
      <c r="L60" s="11"/>
      <c r="M60" s="8"/>
      <c r="N60" s="8"/>
      <c r="O60" s="12"/>
      <c r="P60" s="11"/>
      <c r="Q60" s="11"/>
      <c r="R60" s="11"/>
      <c r="S60" s="11"/>
      <c r="T60" s="11"/>
      <c r="U60" s="11"/>
      <c r="V60" s="17"/>
      <c r="W60" s="100"/>
      <c r="X60" s="17"/>
      <c r="Y60" s="17"/>
      <c r="Z60" s="17"/>
      <c r="AA60" s="17"/>
      <c r="AB60" s="48"/>
    </row>
    <row r="61" spans="1:28" ht="5.25" customHeight="1">
      <c r="A61" s="10"/>
      <c r="B61" s="8"/>
      <c r="C61" s="11"/>
      <c r="D61" s="8"/>
      <c r="E61" s="11"/>
      <c r="F61" s="8"/>
      <c r="G61" s="5"/>
      <c r="H61" s="5"/>
      <c r="I61" s="5"/>
      <c r="J61" s="11"/>
      <c r="K61" s="8"/>
      <c r="L61" s="11"/>
      <c r="M61" s="8"/>
      <c r="N61" s="8"/>
      <c r="O61" s="11"/>
      <c r="P61" s="11"/>
      <c r="Q61" s="11"/>
      <c r="R61" s="11"/>
      <c r="S61" s="11"/>
      <c r="T61" s="11"/>
      <c r="U61" s="11"/>
      <c r="V61" s="17"/>
      <c r="W61" s="17"/>
      <c r="X61" s="17"/>
      <c r="Y61" s="17"/>
      <c r="Z61" s="17"/>
      <c r="AA61" s="17"/>
      <c r="AB61" s="14"/>
    </row>
    <row r="62" spans="1:28" ht="25.5" customHeight="1" thickBot="1">
      <c r="A62" s="10"/>
      <c r="B62" s="8"/>
      <c r="C62" s="12"/>
      <c r="D62" s="8"/>
      <c r="E62" s="11"/>
      <c r="F62" s="8"/>
      <c r="G62" s="5"/>
      <c r="H62" s="5"/>
      <c r="I62" s="5"/>
      <c r="J62" s="164" t="s">
        <v>144</v>
      </c>
      <c r="K62" s="165"/>
      <c r="L62" s="165"/>
      <c r="M62" s="8"/>
      <c r="N62" s="8"/>
      <c r="O62" s="164" t="s">
        <v>86</v>
      </c>
      <c r="P62" s="164"/>
      <c r="Q62" s="11"/>
      <c r="R62" s="11"/>
      <c r="S62" s="11"/>
      <c r="T62" s="11"/>
      <c r="U62" s="11"/>
      <c r="V62" s="17"/>
      <c r="W62" s="17"/>
      <c r="X62" s="17"/>
      <c r="Y62" s="17"/>
      <c r="Z62" s="17"/>
      <c r="AA62" s="17"/>
      <c r="AB62" s="14"/>
    </row>
    <row r="63" spans="1:28" ht="25.5" customHeight="1">
      <c r="A63" s="10"/>
      <c r="B63" s="8"/>
      <c r="C63" s="15"/>
      <c r="D63" s="8"/>
      <c r="E63" s="11"/>
      <c r="F63" s="8"/>
      <c r="G63" s="5"/>
      <c r="H63" s="5"/>
      <c r="I63" s="5"/>
      <c r="J63" s="150" t="s">
        <v>183</v>
      </c>
      <c r="K63" s="150"/>
      <c r="L63" s="150"/>
      <c r="M63" s="19"/>
      <c r="N63" s="19"/>
      <c r="O63" s="150" t="s">
        <v>184</v>
      </c>
      <c r="P63" s="150"/>
      <c r="Q63" s="150"/>
      <c r="R63" s="69"/>
      <c r="S63" s="69"/>
      <c r="T63" s="11"/>
      <c r="U63" s="11"/>
      <c r="V63" s="17"/>
      <c r="W63" s="17"/>
      <c r="X63" s="17"/>
      <c r="Y63" s="17"/>
      <c r="Z63" s="17"/>
      <c r="AA63" s="17"/>
      <c r="AB63" s="14"/>
    </row>
    <row r="64" spans="1:28" ht="13.5">
      <c r="A64" s="10"/>
      <c r="B64" s="8"/>
      <c r="C64" s="15"/>
      <c r="D64" s="8"/>
      <c r="E64" s="11"/>
      <c r="F64" s="8"/>
      <c r="G64" s="5"/>
      <c r="H64" s="5"/>
      <c r="I64" s="5"/>
      <c r="J64" s="166"/>
      <c r="K64" s="167"/>
      <c r="L64" s="167"/>
      <c r="M64" s="19"/>
      <c r="N64" s="19"/>
      <c r="O64" s="166"/>
      <c r="P64" s="167"/>
      <c r="Q64" s="11"/>
      <c r="R64" s="11"/>
      <c r="S64" s="11"/>
      <c r="T64" s="11"/>
      <c r="U64" s="11"/>
      <c r="V64" s="17"/>
      <c r="W64" s="17"/>
      <c r="X64" s="17"/>
      <c r="Y64" s="17"/>
      <c r="Z64" s="17"/>
      <c r="AA64" s="17"/>
      <c r="AB64" s="14"/>
    </row>
    <row r="65" spans="1:28" ht="13.5">
      <c r="A65" s="10"/>
      <c r="B65" s="8"/>
      <c r="C65" s="11"/>
      <c r="D65" s="8"/>
      <c r="E65" s="11"/>
      <c r="F65" s="8"/>
      <c r="G65" s="11"/>
      <c r="H65" s="8"/>
      <c r="I65" s="11"/>
      <c r="J65" s="11"/>
      <c r="K65" s="8"/>
      <c r="L65" s="12"/>
      <c r="M65" s="8"/>
      <c r="N65" s="11"/>
      <c r="O65" s="11"/>
      <c r="P65" s="11"/>
      <c r="Q65" s="11"/>
      <c r="R65" s="11"/>
      <c r="S65" s="11"/>
      <c r="T65" s="11"/>
      <c r="U65" s="11"/>
      <c r="V65" s="17"/>
      <c r="W65" s="17"/>
      <c r="X65" s="17"/>
      <c r="Y65" s="17"/>
      <c r="Z65" s="17"/>
      <c r="AA65" s="17"/>
      <c r="AB65" s="14"/>
    </row>
    <row r="66" spans="1:28" ht="13.5">
      <c r="A66" s="10"/>
      <c r="B66" s="8"/>
      <c r="C66" s="11"/>
      <c r="D66" s="8"/>
      <c r="E66" s="11"/>
      <c r="F66" s="8"/>
      <c r="G66" s="11"/>
      <c r="H66" s="8"/>
      <c r="I66" s="11"/>
      <c r="J66" s="11"/>
      <c r="K66" s="8"/>
      <c r="L66" s="12"/>
      <c r="M66" s="8"/>
      <c r="N66" s="11"/>
      <c r="O66" s="11"/>
      <c r="P66" s="11"/>
      <c r="Q66" s="11"/>
      <c r="R66" s="11"/>
      <c r="S66" s="11"/>
      <c r="T66" s="11"/>
      <c r="U66" s="11"/>
      <c r="V66" s="17"/>
      <c r="W66" s="17"/>
      <c r="X66" s="17"/>
      <c r="Y66" s="17"/>
      <c r="Z66" s="17"/>
      <c r="AA66" s="17"/>
      <c r="AB66" s="14"/>
    </row>
    <row r="67" spans="1:28" ht="31.5" customHeight="1" thickBot="1">
      <c r="A67" s="155" t="s">
        <v>11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7"/>
    </row>
    <row r="68" spans="1:28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</sheetData>
  <sheetProtection/>
  <protectedRanges>
    <protectedRange sqref="T12:T54" name="Rango2"/>
    <protectedRange sqref="L12:L54" name="Rango1"/>
  </protectedRanges>
  <mergeCells count="225">
    <mergeCell ref="P20:P22"/>
    <mergeCell ref="Q20:Q22"/>
    <mergeCell ref="R20:R22"/>
    <mergeCell ref="S20:S22"/>
    <mergeCell ref="H17:H22"/>
    <mergeCell ref="I17:I22"/>
    <mergeCell ref="J17:J22"/>
    <mergeCell ref="K17:K22"/>
    <mergeCell ref="F42:F43"/>
    <mergeCell ref="G42:G43"/>
    <mergeCell ref="H42:H43"/>
    <mergeCell ref="I42:I43"/>
    <mergeCell ref="J42:J43"/>
    <mergeCell ref="O20:O22"/>
    <mergeCell ref="G35:G38"/>
    <mergeCell ref="K23:K25"/>
    <mergeCell ref="H23:H25"/>
    <mergeCell ref="J23:J25"/>
    <mergeCell ref="Q42:Q43"/>
    <mergeCell ref="K42:K43"/>
    <mergeCell ref="N44:N46"/>
    <mergeCell ref="K44:K46"/>
    <mergeCell ref="R42:R43"/>
    <mergeCell ref="S42:S43"/>
    <mergeCell ref="X55:X56"/>
    <mergeCell ref="O53:O54"/>
    <mergeCell ref="Y55:AB56"/>
    <mergeCell ref="W55:W56"/>
    <mergeCell ref="N53:N54"/>
    <mergeCell ref="M53:M54"/>
    <mergeCell ref="A39:A43"/>
    <mergeCell ref="B39:B43"/>
    <mergeCell ref="C42:C43"/>
    <mergeCell ref="D42:D43"/>
    <mergeCell ref="E42:E43"/>
    <mergeCell ref="R32:R34"/>
    <mergeCell ref="H39:H41"/>
    <mergeCell ref="F39:F41"/>
    <mergeCell ref="G17:G34"/>
    <mergeCell ref="I39:I41"/>
    <mergeCell ref="S32:S34"/>
    <mergeCell ref="Q53:Q54"/>
    <mergeCell ref="P53:P54"/>
    <mergeCell ref="S40:S41"/>
    <mergeCell ref="R40:R41"/>
    <mergeCell ref="Q40:Q41"/>
    <mergeCell ref="P40:P41"/>
    <mergeCell ref="Q32:Q34"/>
    <mergeCell ref="S53:S54"/>
    <mergeCell ref="R53:R54"/>
    <mergeCell ref="R13:R14"/>
    <mergeCell ref="S13:S14"/>
    <mergeCell ref="AB53:AB54"/>
    <mergeCell ref="AB10:AB11"/>
    <mergeCell ref="U10:U11"/>
    <mergeCell ref="V10:V11"/>
    <mergeCell ref="W10:W11"/>
    <mergeCell ref="Y10:Y11"/>
    <mergeCell ref="Z10:Z11"/>
    <mergeCell ref="AA10:AA11"/>
    <mergeCell ref="N10:N11"/>
    <mergeCell ref="O10:O11"/>
    <mergeCell ref="P10:P11"/>
    <mergeCell ref="Q10:Q11"/>
    <mergeCell ref="R10:R11"/>
    <mergeCell ref="T10:T11"/>
    <mergeCell ref="F10:F11"/>
    <mergeCell ref="I10:I11"/>
    <mergeCell ref="J10:J11"/>
    <mergeCell ref="K10:K11"/>
    <mergeCell ref="L10:L11"/>
    <mergeCell ref="M10:M11"/>
    <mergeCell ref="R8:S8"/>
    <mergeCell ref="T8:X8"/>
    <mergeCell ref="Y8:Z8"/>
    <mergeCell ref="A9:A11"/>
    <mergeCell ref="B9:B11"/>
    <mergeCell ref="C9:C11"/>
    <mergeCell ref="G9:G11"/>
    <mergeCell ref="H9:H11"/>
    <mergeCell ref="D10:D11"/>
    <mergeCell ref="E10:E11"/>
    <mergeCell ref="C1:AA1"/>
    <mergeCell ref="C3:AA3"/>
    <mergeCell ref="C4:AA4"/>
    <mergeCell ref="A5:G5"/>
    <mergeCell ref="H5:M5"/>
    <mergeCell ref="N5:AB5"/>
    <mergeCell ref="A1:B4"/>
    <mergeCell ref="A6:J6"/>
    <mergeCell ref="G53:G54"/>
    <mergeCell ref="F53:F54"/>
    <mergeCell ref="E53:E54"/>
    <mergeCell ref="D53:D54"/>
    <mergeCell ref="C53:C54"/>
    <mergeCell ref="A53:A54"/>
    <mergeCell ref="B53:B54"/>
    <mergeCell ref="D39:D41"/>
    <mergeCell ref="C39:C41"/>
    <mergeCell ref="S50:S51"/>
    <mergeCell ref="R50:R51"/>
    <mergeCell ref="O50:O51"/>
    <mergeCell ref="P50:P51"/>
    <mergeCell ref="Q50:Q51"/>
    <mergeCell ref="K39:K41"/>
    <mergeCell ref="M39:M43"/>
    <mergeCell ref="N39:N43"/>
    <mergeCell ref="L44:L46"/>
    <mergeCell ref="M44:M46"/>
    <mergeCell ref="G49:G51"/>
    <mergeCell ref="H49:H51"/>
    <mergeCell ref="I49:I51"/>
    <mergeCell ref="M49:M51"/>
    <mergeCell ref="N49:N51"/>
    <mergeCell ref="J39:J41"/>
    <mergeCell ref="G39:G41"/>
    <mergeCell ref="J49:J51"/>
    <mergeCell ref="K49:K51"/>
    <mergeCell ref="L49:L51"/>
    <mergeCell ref="A49:A51"/>
    <mergeCell ref="B49:B51"/>
    <mergeCell ref="C49:C51"/>
    <mergeCell ref="D49:D51"/>
    <mergeCell ref="E49:E51"/>
    <mergeCell ref="F49:F51"/>
    <mergeCell ref="H26:H28"/>
    <mergeCell ref="I26:I28"/>
    <mergeCell ref="I37:I38"/>
    <mergeCell ref="Q13:Q14"/>
    <mergeCell ref="H37:H38"/>
    <mergeCell ref="I30:I34"/>
    <mergeCell ref="M17:M34"/>
    <mergeCell ref="J30:J34"/>
    <mergeCell ref="J26:J28"/>
    <mergeCell ref="K26:K28"/>
    <mergeCell ref="I53:I54"/>
    <mergeCell ref="H53:H54"/>
    <mergeCell ref="L53:L54"/>
    <mergeCell ref="K53:K54"/>
    <mergeCell ref="O42:O43"/>
    <mergeCell ref="I44:I46"/>
    <mergeCell ref="O64:P64"/>
    <mergeCell ref="L39:L43"/>
    <mergeCell ref="O62:P62"/>
    <mergeCell ref="P42:P43"/>
    <mergeCell ref="H13:H16"/>
    <mergeCell ref="I13:I16"/>
    <mergeCell ref="J13:J16"/>
    <mergeCell ref="K13:K16"/>
    <mergeCell ref="M13:M16"/>
    <mergeCell ref="J53:J54"/>
    <mergeCell ref="O8:Q8"/>
    <mergeCell ref="A67:AB67"/>
    <mergeCell ref="A55:U56"/>
    <mergeCell ref="O63:Q63"/>
    <mergeCell ref="V55:V56"/>
    <mergeCell ref="O58:Q58"/>
    <mergeCell ref="J62:L62"/>
    <mergeCell ref="J64:L64"/>
    <mergeCell ref="D9:F9"/>
    <mergeCell ref="P32:P34"/>
    <mergeCell ref="L6:AB6"/>
    <mergeCell ref="A7:G7"/>
    <mergeCell ref="J63:L63"/>
    <mergeCell ref="I9:K9"/>
    <mergeCell ref="C17:C34"/>
    <mergeCell ref="A35:A38"/>
    <mergeCell ref="B35:B38"/>
    <mergeCell ref="C35:C38"/>
    <mergeCell ref="D35:D38"/>
    <mergeCell ref="I23:I25"/>
    <mergeCell ref="A8:K8"/>
    <mergeCell ref="J58:L58"/>
    <mergeCell ref="L8:N8"/>
    <mergeCell ref="E35:E36"/>
    <mergeCell ref="F35:F36"/>
    <mergeCell ref="H35:H36"/>
    <mergeCell ref="C13:C16"/>
    <mergeCell ref="L13:L16"/>
    <mergeCell ref="N13:N16"/>
    <mergeCell ref="D17:D34"/>
    <mergeCell ref="A13:A16"/>
    <mergeCell ref="G13:G16"/>
    <mergeCell ref="L17:L34"/>
    <mergeCell ref="E30:E34"/>
    <mergeCell ref="D13:D16"/>
    <mergeCell ref="E13:E16"/>
    <mergeCell ref="A17:A34"/>
    <mergeCell ref="F13:F16"/>
    <mergeCell ref="B13:B16"/>
    <mergeCell ref="F23:F25"/>
    <mergeCell ref="B17:B34"/>
    <mergeCell ref="O13:O14"/>
    <mergeCell ref="P13:P14"/>
    <mergeCell ref="J35:J36"/>
    <mergeCell ref="K30:K34"/>
    <mergeCell ref="K35:K36"/>
    <mergeCell ref="N35:N38"/>
    <mergeCell ref="M35:M38"/>
    <mergeCell ref="N17:N34"/>
    <mergeCell ref="J37:J38"/>
    <mergeCell ref="K37:K38"/>
    <mergeCell ref="E39:E41"/>
    <mergeCell ref="H44:H46"/>
    <mergeCell ref="J44:J46"/>
    <mergeCell ref="O32:O34"/>
    <mergeCell ref="L35:L38"/>
    <mergeCell ref="I35:I36"/>
    <mergeCell ref="H30:H34"/>
    <mergeCell ref="O40:O41"/>
    <mergeCell ref="G44:G46"/>
    <mergeCell ref="A44:A46"/>
    <mergeCell ref="B44:B46"/>
    <mergeCell ref="C44:C46"/>
    <mergeCell ref="D44:D46"/>
    <mergeCell ref="E44:E46"/>
    <mergeCell ref="F44:F46"/>
    <mergeCell ref="E17:E22"/>
    <mergeCell ref="F17:F22"/>
    <mergeCell ref="E26:E28"/>
    <mergeCell ref="F26:F28"/>
    <mergeCell ref="F37:F38"/>
    <mergeCell ref="E37:E38"/>
    <mergeCell ref="E23:E25"/>
    <mergeCell ref="F30:F34"/>
  </mergeCells>
  <conditionalFormatting sqref="S12:S13 S52:S53 S23:S32 S15:S20 S35:S39 S42 S44:S50">
    <cfRule type="colorScale" priority="4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54">
    <cfRule type="colorScale" priority="3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S12:S54">
    <cfRule type="colorScale" priority="2" dxfId="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2020-10-23T19:36:03Z</cp:lastPrinted>
  <dcterms:created xsi:type="dcterms:W3CDTF">2012-06-01T17:13:38Z</dcterms:created>
  <dcterms:modified xsi:type="dcterms:W3CDTF">2021-02-14T20:11:25Z</dcterms:modified>
  <cp:category/>
  <cp:version/>
  <cp:contentType/>
  <cp:contentStatus/>
</cp:coreProperties>
</file>