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parra\Desktop\2016\SEGUIMIENTOS PLAN ACCION 2 SEMESTRE 2015\"/>
    </mc:Choice>
  </mc:AlternateContent>
  <bookViews>
    <workbookView xWindow="0" yWindow="0" windowWidth="20490" windowHeight="7155" firstSheet="2" activeTab="2"/>
  </bookViews>
  <sheets>
    <sheet name="PLAN DE ACCION CON SEGUIMIE (2)" sheetId="3" r:id="rId1"/>
    <sheet name="PLAN DE ACCION imprim" sheetId="4" r:id="rId2"/>
    <sheet name="PLAN DE ACCION CON SEGUIMIENTO" sheetId="2" r:id="rId3"/>
    <sheet name="Hoja1" sheetId="5" r:id="rId4"/>
  </sheets>
  <definedNames>
    <definedName name="_xlnm._FilterDatabase" localSheetId="0" hidden="1">'PLAN DE ACCION CON SEGUIMIE (2)'!$A$15:$GM$40</definedName>
    <definedName name="_xlnm._FilterDatabase" localSheetId="2" hidden="1">'PLAN DE ACCION CON SEGUIMIENTO'!$A$13:$GF$36</definedName>
    <definedName name="_xlnm._FilterDatabase" localSheetId="1" hidden="1">'PLAN DE ACCION imprim'!$A$15:$GK$40</definedName>
    <definedName name="_xlnm.Print_Area" localSheetId="0">'PLAN DE ACCION CON SEGUIMIE (2)'!$A$1:$AE$55</definedName>
    <definedName name="_xlnm.Print_Area" localSheetId="2">'PLAN DE ACCION CON SEGUIMIENTO'!$A$1:$AC$48</definedName>
    <definedName name="_xlnm.Print_Area" localSheetId="1">'PLAN DE ACCION imprim'!$A$1:$AC$55</definedName>
    <definedName name="_xlnm.Print_Titles" localSheetId="2">'PLAN DE ACCION CON SEGUIMIENTO'!$1:$12</definedName>
  </definedNames>
  <calcPr calcId="152511"/>
</workbook>
</file>

<file path=xl/calcChain.xml><?xml version="1.0" encoding="utf-8"?>
<calcChain xmlns="http://schemas.openxmlformats.org/spreadsheetml/2006/main">
  <c r="Y27" i="2" l="1"/>
  <c r="Z27" i="2"/>
  <c r="Z26" i="2"/>
  <c r="M31" i="2"/>
  <c r="M29" i="2"/>
  <c r="M21" i="2"/>
  <c r="M19" i="2"/>
  <c r="M16" i="2"/>
  <c r="M15" i="2"/>
  <c r="M14" i="2"/>
  <c r="M13" i="2"/>
  <c r="Z35" i="2"/>
  <c r="Z34" i="2"/>
  <c r="Z32" i="2"/>
  <c r="Z31" i="2"/>
  <c r="Z29" i="2"/>
  <c r="Z28" i="2"/>
  <c r="Z25" i="2"/>
  <c r="Z24" i="2"/>
  <c r="Z23" i="2"/>
  <c r="Z21" i="2"/>
  <c r="Z20" i="2"/>
  <c r="Z19" i="2"/>
  <c r="Z17" i="2"/>
  <c r="Z16" i="2"/>
  <c r="Z15" i="2"/>
  <c r="Z14" i="2"/>
  <c r="Z13" i="2"/>
  <c r="X36" i="2"/>
  <c r="W36" i="2"/>
  <c r="N33" i="2"/>
  <c r="T33" i="2"/>
  <c r="N34" i="2"/>
  <c r="T34" i="2"/>
  <c r="N35" i="2"/>
  <c r="T35" i="2"/>
  <c r="N13" i="2"/>
  <c r="T13" i="2"/>
  <c r="N14" i="2"/>
  <c r="T14" i="2"/>
  <c r="N15" i="2"/>
  <c r="T15" i="2"/>
  <c r="N16" i="2"/>
  <c r="T16" i="2"/>
  <c r="N17" i="2"/>
  <c r="T17" i="2"/>
  <c r="N18" i="2"/>
  <c r="T18" i="2"/>
  <c r="N19" i="2"/>
  <c r="T19" i="2"/>
  <c r="N20" i="2"/>
  <c r="T20" i="2"/>
  <c r="N21" i="2"/>
  <c r="T21" i="2"/>
  <c r="N22" i="2"/>
  <c r="T22" i="2"/>
  <c r="N23" i="2"/>
  <c r="T23" i="2"/>
  <c r="N24" i="2"/>
  <c r="T24" i="2"/>
  <c r="N25" i="2"/>
  <c r="T25" i="2"/>
  <c r="N26" i="2"/>
  <c r="T26" i="2"/>
  <c r="N27" i="2"/>
  <c r="T27" i="2"/>
  <c r="N28" i="2"/>
  <c r="T28" i="2"/>
  <c r="N29" i="2"/>
  <c r="T29" i="2"/>
  <c r="N30" i="2"/>
  <c r="T30" i="2"/>
  <c r="N31" i="2"/>
  <c r="T31" i="2"/>
  <c r="N32" i="2"/>
  <c r="T32" i="2"/>
  <c r="Y13" i="2"/>
  <c r="Y35" i="2"/>
  <c r="Y34" i="2"/>
  <c r="Y33" i="2"/>
  <c r="Y32" i="2"/>
  <c r="Y31" i="2"/>
  <c r="Y30" i="2"/>
  <c r="Y29" i="2"/>
  <c r="Y28" i="2"/>
  <c r="Y26" i="2"/>
  <c r="Y25" i="2"/>
  <c r="Y24" i="2"/>
  <c r="Y23" i="2"/>
  <c r="Y22" i="2"/>
  <c r="Y21" i="2"/>
  <c r="Y20" i="2"/>
  <c r="Y19" i="2"/>
  <c r="Y18" i="2"/>
  <c r="Y17" i="2"/>
  <c r="Y16" i="2"/>
  <c r="Y15" i="2"/>
  <c r="Y14" i="2"/>
  <c r="Z39" i="4"/>
  <c r="W39" i="4"/>
  <c r="Y38" i="4"/>
  <c r="T38" i="4"/>
  <c r="M38" i="4"/>
  <c r="Y37" i="4"/>
  <c r="T37" i="4"/>
  <c r="M37" i="4"/>
  <c r="Y36" i="4"/>
  <c r="T36" i="4"/>
  <c r="M36" i="4"/>
  <c r="Y35" i="4"/>
  <c r="T35" i="4"/>
  <c r="M35" i="4"/>
  <c r="Y34" i="4"/>
  <c r="T34" i="4"/>
  <c r="M34" i="4"/>
  <c r="Y33" i="4"/>
  <c r="T33" i="4"/>
  <c r="M33" i="4"/>
  <c r="Y32" i="4"/>
  <c r="T32" i="4"/>
  <c r="M32" i="4"/>
  <c r="Y31" i="4"/>
  <c r="T31" i="4"/>
  <c r="M31" i="4"/>
  <c r="Y30" i="4"/>
  <c r="T30" i="4"/>
  <c r="M30" i="4"/>
  <c r="Y29" i="4"/>
  <c r="T29" i="4"/>
  <c r="M29" i="4"/>
  <c r="Y28" i="4"/>
  <c r="T28" i="4"/>
  <c r="M28" i="4"/>
  <c r="Y27" i="4"/>
  <c r="T27" i="4"/>
  <c r="M27" i="4"/>
  <c r="Y26" i="4"/>
  <c r="T26" i="4"/>
  <c r="M26" i="4"/>
  <c r="Y25" i="4"/>
  <c r="T25" i="4"/>
  <c r="M25" i="4"/>
  <c r="Y24" i="4"/>
  <c r="T24" i="4"/>
  <c r="M24" i="4"/>
  <c r="Y23" i="4"/>
  <c r="T23" i="4"/>
  <c r="M23" i="4"/>
  <c r="Y22" i="4"/>
  <c r="T22" i="4"/>
  <c r="M22" i="4"/>
  <c r="Y21" i="4"/>
  <c r="T21" i="4"/>
  <c r="M21" i="4"/>
  <c r="Y20" i="4"/>
  <c r="T20" i="4"/>
  <c r="M20" i="4"/>
  <c r="Y19" i="4"/>
  <c r="T19" i="4"/>
  <c r="M19" i="4"/>
  <c r="Y18" i="4"/>
  <c r="T18" i="4"/>
  <c r="M18" i="4"/>
  <c r="Y17" i="4"/>
  <c r="T17" i="4"/>
  <c r="M17" i="4"/>
  <c r="Y16" i="4"/>
  <c r="T16" i="4"/>
  <c r="M16" i="4"/>
  <c r="AB15" i="4"/>
  <c r="AA15" i="4"/>
  <c r="Z15" i="4"/>
  <c r="Y15" i="4"/>
  <c r="X15" i="4"/>
  <c r="M15" i="4"/>
  <c r="L15" i="4"/>
  <c r="AB39" i="3"/>
  <c r="Y39" i="3"/>
  <c r="AA38" i="3"/>
  <c r="V38" i="3"/>
  <c r="O38" i="3"/>
  <c r="AA37" i="3"/>
  <c r="V37" i="3"/>
  <c r="O37" i="3"/>
  <c r="AA36" i="3"/>
  <c r="V36" i="3"/>
  <c r="O36" i="3"/>
  <c r="AA35" i="3"/>
  <c r="V35" i="3"/>
  <c r="O35" i="3"/>
  <c r="AA34" i="3"/>
  <c r="V34" i="3"/>
  <c r="O34" i="3"/>
  <c r="AA33" i="3"/>
  <c r="V33" i="3"/>
  <c r="O33" i="3"/>
  <c r="AA32" i="3"/>
  <c r="V32" i="3"/>
  <c r="O32" i="3"/>
  <c r="AA31" i="3"/>
  <c r="V31" i="3"/>
  <c r="O31" i="3"/>
  <c r="AA30" i="3"/>
  <c r="V30" i="3"/>
  <c r="O30" i="3"/>
  <c r="AA29" i="3"/>
  <c r="V29" i="3"/>
  <c r="O29" i="3"/>
  <c r="AA28" i="3"/>
  <c r="V28" i="3"/>
  <c r="O28" i="3"/>
  <c r="AA27" i="3"/>
  <c r="V27" i="3"/>
  <c r="O27" i="3"/>
  <c r="AA26" i="3"/>
  <c r="V26" i="3"/>
  <c r="O26" i="3"/>
  <c r="AA25" i="3"/>
  <c r="V25" i="3"/>
  <c r="O25" i="3"/>
  <c r="AA24" i="3"/>
  <c r="V24" i="3"/>
  <c r="O24" i="3"/>
  <c r="AA23" i="3"/>
  <c r="V23" i="3"/>
  <c r="O23" i="3"/>
  <c r="AA22" i="3"/>
  <c r="V22" i="3"/>
  <c r="O22" i="3"/>
  <c r="AA21" i="3"/>
  <c r="V21" i="3"/>
  <c r="O21" i="3"/>
  <c r="AA20" i="3"/>
  <c r="V20" i="3"/>
  <c r="O20" i="3"/>
  <c r="AA19" i="3"/>
  <c r="V19" i="3"/>
  <c r="O19" i="3"/>
  <c r="AA18" i="3"/>
  <c r="V18" i="3"/>
  <c r="O18" i="3"/>
  <c r="AA17" i="3"/>
  <c r="V17" i="3"/>
  <c r="O17" i="3"/>
  <c r="AA16" i="3"/>
  <c r="V16" i="3"/>
  <c r="O16" i="3"/>
  <c r="AD15" i="3"/>
  <c r="AC15" i="3"/>
  <c r="AB15" i="3"/>
  <c r="AA15" i="3"/>
  <c r="Z15" i="3"/>
  <c r="O15" i="3"/>
  <c r="N15" i="3"/>
  <c r="Y36" i="2" l="1"/>
</calcChain>
</file>

<file path=xl/comments1.xml><?xml version="1.0" encoding="utf-8"?>
<comments xmlns="http://schemas.openxmlformats.org/spreadsheetml/2006/main">
  <authors>
    <author>anabellakatherina</author>
  </authors>
  <commentList>
    <comment ref="G14" authorId="0" shapeId="0">
      <text>
        <r>
          <rPr>
            <b/>
            <sz val="9"/>
            <color indexed="81"/>
            <rFont val="Tahoma"/>
            <family val="2"/>
          </rPr>
          <t>Es el código SSEPI que le asignan al proyecto en el Banco de Programas y Proyectos de Inversión Municipal del Departamento Administrativo de Planeación.</t>
        </r>
      </text>
    </comment>
    <comment ref="H14" authorId="0" shapeId="0">
      <text>
        <r>
          <rPr>
            <b/>
            <sz val="9"/>
            <color indexed="81"/>
            <rFont val="Tahoma"/>
            <family val="2"/>
          </rPr>
          <t>Digite el nombre del proyecto tal como está registrado en el Banco de programas y proyectos de inversión.</t>
        </r>
      </text>
    </comment>
    <comment ref="J14" authorId="0" shapeId="0">
      <text>
        <r>
          <rPr>
            <b/>
            <sz val="9"/>
            <color indexed="81"/>
            <rFont val="Tahoma"/>
            <family val="2"/>
          </rPr>
          <t>Digite la(s) meta(s) del objetivo general del proyecto como la tiene descrita en el módulo de programación del SSEPPI</t>
        </r>
      </text>
    </comment>
    <comment ref="K14" authorId="0" shapeId="0">
      <text>
        <r>
          <rPr>
            <b/>
            <sz val="9"/>
            <color indexed="81"/>
            <rFont val="Tahoma"/>
            <family val="2"/>
          </rPr>
          <t>Es el mismo indicador que esta en el proyecto radicado en el BPPIM</t>
        </r>
      </text>
    </comment>
    <comment ref="P14" authorId="0" shapeId="0">
      <text>
        <r>
          <rPr>
            <b/>
            <sz val="9"/>
            <color indexed="81"/>
            <rFont val="Tahoma"/>
            <family val="2"/>
          </rPr>
          <t>Se digita la meta de cada una de las actividad(es) que están relacionadas en los componente(s) del Proyecto radicado en en BPPIM.
Ej: Capacitar 100 personas en …
Adquirir 2000 kits escolares</t>
        </r>
      </text>
    </comment>
    <comment ref="Q14" authorId="0" shapeId="0">
      <text>
        <r>
          <rPr>
            <b/>
            <sz val="9"/>
            <color indexed="81"/>
            <rFont val="Tahoma"/>
            <family val="2"/>
          </rPr>
          <t>Fecha probable en la que se ejecutará la actividad del proyecto</t>
        </r>
      </text>
    </comment>
    <comment ref="R14" authorId="0" shapeId="0">
      <text>
        <r>
          <rPr>
            <b/>
            <sz val="9"/>
            <color indexed="81"/>
            <rFont val="Tahoma"/>
            <family val="2"/>
          </rPr>
          <t>Es el mismo indicador que esta en el proyecto radicado en el BPPIM</t>
        </r>
      </text>
    </comment>
    <comment ref="AE14" authorId="0" shapeId="0">
      <text>
        <r>
          <rPr>
            <b/>
            <sz val="9"/>
            <color indexed="81"/>
            <rFont val="Tahoma"/>
            <family val="2"/>
          </rPr>
          <t>Nombre del funcionario responsable</t>
        </r>
      </text>
    </comment>
    <comment ref="L15" authorId="0" shapeId="0">
      <text>
        <r>
          <rPr>
            <b/>
            <sz val="8"/>
            <color indexed="81"/>
            <rFont val="Tahoma"/>
            <family val="2"/>
          </rPr>
          <t>la linea base es el dato de la vigencia inmediantemente anterior.  Ej: Para el año 2012, la linea base es a 31/12/11.</t>
        </r>
      </text>
    </comment>
    <comment ref="M15" authorId="0" shapeId="0">
      <text>
        <r>
          <rPr>
            <b/>
            <sz val="9"/>
            <color indexed="81"/>
            <rFont val="Tahoma"/>
            <family val="2"/>
          </rPr>
          <t>es el dato programado para ejecutar en la vigencia actual.</t>
        </r>
      </text>
    </comment>
    <comment ref="X15" authorId="0" shapeId="0">
      <text>
        <r>
          <rPr>
            <b/>
            <sz val="10"/>
            <color indexed="81"/>
            <rFont val="Tahoma"/>
            <family val="2"/>
          </rPr>
          <t>Definir si se van a manejar codigos o nombres</t>
        </r>
      </text>
    </comment>
  </commentList>
</comments>
</file>

<file path=xl/comments2.xml><?xml version="1.0" encoding="utf-8"?>
<comments xmlns="http://schemas.openxmlformats.org/spreadsheetml/2006/main">
  <authors>
    <author>anabellakatherina</author>
  </authors>
  <commentList>
    <comment ref="E14" authorId="0" shapeId="0">
      <text>
        <r>
          <rPr>
            <b/>
            <sz val="9"/>
            <color indexed="81"/>
            <rFont val="Tahoma"/>
            <family val="2"/>
          </rPr>
          <t>Es el código SSEPI que le asignan al proyecto en el Banco de Programas y Proyectos de Inversión Municipal del Departamento Administrativo de Planeación.</t>
        </r>
      </text>
    </comment>
    <comment ref="F14" authorId="0" shapeId="0">
      <text>
        <r>
          <rPr>
            <b/>
            <sz val="9"/>
            <color indexed="81"/>
            <rFont val="Tahoma"/>
            <family val="2"/>
          </rPr>
          <t>Digite el nombre del proyecto tal como está registrado en el Banco de programas y proyectos de inversión.</t>
        </r>
      </text>
    </comment>
    <comment ref="H14" authorId="0" shapeId="0">
      <text>
        <r>
          <rPr>
            <b/>
            <sz val="9"/>
            <color indexed="81"/>
            <rFont val="Tahoma"/>
            <family val="2"/>
          </rPr>
          <t>Digite la(s) meta(s) del objetivo general del proyecto como la tiene descrita en el módulo de programación del SSEPPI</t>
        </r>
      </text>
    </comment>
    <comment ref="I14" authorId="0" shapeId="0">
      <text>
        <r>
          <rPr>
            <b/>
            <sz val="9"/>
            <color indexed="81"/>
            <rFont val="Tahoma"/>
            <family val="2"/>
          </rPr>
          <t>Es el mismo indicador que esta en el proyecto radicado en el BPPIM</t>
        </r>
      </text>
    </comment>
    <comment ref="N14" authorId="0" shapeId="0">
      <text>
        <r>
          <rPr>
            <b/>
            <sz val="9"/>
            <color indexed="81"/>
            <rFont val="Tahoma"/>
            <family val="2"/>
          </rPr>
          <t>Se digita la meta de cada una de las actividad(es) que están relacionadas en los componente(s) del Proyecto radicado en en BPPIM.
Ej: Capacitar 100 personas en …
Adquirir 2000 kits escolares</t>
        </r>
      </text>
    </comment>
    <comment ref="O14" authorId="0" shapeId="0">
      <text>
        <r>
          <rPr>
            <b/>
            <sz val="9"/>
            <color indexed="81"/>
            <rFont val="Tahoma"/>
            <family val="2"/>
          </rPr>
          <t>Fecha probable en la que se ejecutará la actividad del proyecto</t>
        </r>
      </text>
    </comment>
    <comment ref="P14" authorId="0" shapeId="0">
      <text>
        <r>
          <rPr>
            <b/>
            <sz val="9"/>
            <color indexed="81"/>
            <rFont val="Tahoma"/>
            <family val="2"/>
          </rPr>
          <t>Es el mismo indicador que esta en el proyecto radicado en el BPPIM</t>
        </r>
      </text>
    </comment>
    <comment ref="AC14" authorId="0" shapeId="0">
      <text>
        <r>
          <rPr>
            <b/>
            <sz val="9"/>
            <color indexed="81"/>
            <rFont val="Tahoma"/>
            <family val="2"/>
          </rPr>
          <t>Nombre del funcionario responsable</t>
        </r>
      </text>
    </comment>
    <comment ref="J15" authorId="0" shapeId="0">
      <text>
        <r>
          <rPr>
            <b/>
            <sz val="8"/>
            <color indexed="81"/>
            <rFont val="Tahoma"/>
            <family val="2"/>
          </rPr>
          <t>la linea base es el dato de la vigencia inmediantemente anterior.  Ej: Para el año 2012, la linea base es a 31/12/11.</t>
        </r>
      </text>
    </comment>
    <comment ref="K15" authorId="0" shapeId="0">
      <text>
        <r>
          <rPr>
            <b/>
            <sz val="9"/>
            <color indexed="81"/>
            <rFont val="Tahoma"/>
            <family val="2"/>
          </rPr>
          <t>es el dato programado para ejecutar en la vigencia actual.</t>
        </r>
      </text>
    </comment>
    <comment ref="V15" authorId="0" shapeId="0">
      <text>
        <r>
          <rPr>
            <b/>
            <sz val="10"/>
            <color indexed="81"/>
            <rFont val="Tahoma"/>
            <family val="2"/>
          </rPr>
          <t>Definir si se van a manejar codigos o nombres</t>
        </r>
      </text>
    </comment>
  </commentList>
</comments>
</file>

<file path=xl/comments3.xml><?xml version="1.0" encoding="utf-8"?>
<comments xmlns="http://schemas.openxmlformats.org/spreadsheetml/2006/main">
  <authors>
    <author>anabellakatherina</author>
  </authors>
  <commentList>
    <comment ref="T11" authorId="0" shapeId="0">
      <text>
        <r>
          <rPr>
            <b/>
            <sz val="9"/>
            <color indexed="81"/>
            <rFont val="Tahoma"/>
            <family val="2"/>
          </rPr>
          <t>Nombre del funcionario responsable</t>
        </r>
      </text>
    </comment>
  </commentList>
</comments>
</file>

<file path=xl/sharedStrings.xml><?xml version="1.0" encoding="utf-8"?>
<sst xmlns="http://schemas.openxmlformats.org/spreadsheetml/2006/main" count="1227" uniqueCount="381">
  <si>
    <t>Indicador proyecto</t>
  </si>
  <si>
    <t>Fecha realización actividad</t>
  </si>
  <si>
    <t>Responsable</t>
  </si>
  <si>
    <t>Nombre</t>
  </si>
  <si>
    <t>Valor actual (31/12/11)</t>
  </si>
  <si>
    <t>Valor esperado (31/12/12)</t>
  </si>
  <si>
    <t>Fuente</t>
  </si>
  <si>
    <t>Monto (miles de pesos)</t>
  </si>
  <si>
    <t>Rubro pptal</t>
  </si>
  <si>
    <t>EJE TEMÁTICO / COMPONENTE</t>
  </si>
  <si>
    <t>PROGRAMA</t>
  </si>
  <si>
    <t>SUBPROGRAMA</t>
  </si>
  <si>
    <t>Meta de Resultado</t>
  </si>
  <si>
    <t>Meta de Producto</t>
  </si>
  <si>
    <t>MUNICIPIO DE ARMENIA</t>
  </si>
  <si>
    <t>Departamento Administrativo de Planeación</t>
  </si>
  <si>
    <t>Código BPPIM</t>
  </si>
  <si>
    <t>Nombre del proyecto</t>
  </si>
  <si>
    <t>Meta(s) del proyecto</t>
  </si>
  <si>
    <t>Línea base (vigencia anterior)</t>
  </si>
  <si>
    <t>Valor esperado (vigencia actual)</t>
  </si>
  <si>
    <t>Meta(s) de la(s) Actividad(es) del Proyecto</t>
  </si>
  <si>
    <t>Indicador de Actividad</t>
  </si>
  <si>
    <t>___________________________________________</t>
  </si>
  <si>
    <t>REPRESENTANTE LEGAL</t>
  </si>
  <si>
    <t>ALCALDESA</t>
  </si>
  <si>
    <t>RESPONSABLE DE LA DEPENDENCIA  Y/O ENTIDAD</t>
  </si>
  <si>
    <t>VIGENCIA AÑO_____</t>
  </si>
  <si>
    <t>Centro Administrativo Municipal CAM, piso __ Tel – (6) 741 71 00 Ext. ____</t>
  </si>
  <si>
    <t>Subprograma</t>
  </si>
  <si>
    <t>Nombre del Proyecto</t>
  </si>
  <si>
    <t xml:space="preserve">Meta del proyecto programada para la vigencia </t>
  </si>
  <si>
    <t>Línea base del indicador de producto de la meta del proyecto (31/12/año anterior a la vigencia del seguimiento)</t>
  </si>
  <si>
    <t>Valor de la meta(s) del indicador del proyecto, programado para la vigencia</t>
  </si>
  <si>
    <t>Valor de la meta del indicador de producto del proyecto a la fecha de corte</t>
  </si>
  <si>
    <t>% avance de la meta del indicador del proyecto a la fecha de corte</t>
  </si>
  <si>
    <t xml:space="preserve">Meta de la actividad programada para la vigencia </t>
  </si>
  <si>
    <t>Línea base de la meta del indicador de la actividad (31/12/año anterior a la vigencia del seguimiento)</t>
  </si>
  <si>
    <t>Valor de la meta del indicador de la actividad programado para la vigencia</t>
  </si>
  <si>
    <t>Valor de la meta del indicador de la actividad a la fecha de corte</t>
  </si>
  <si>
    <t>% avance de la meta del indicador de la actividad a la fecha de corte</t>
  </si>
  <si>
    <t>Recursos asignados, en miles de pesos, de la vigencia</t>
  </si>
  <si>
    <t>Recursos ejecutados en miles de pesos a la fecha de corte (Rec. comprometidos)</t>
  </si>
  <si>
    <t>% ejecución presupuestal a la fecha de corte, por actividad</t>
  </si>
  <si>
    <t>Población beneficiada con la actividad</t>
  </si>
  <si>
    <t>Lugar geográfico en que se desarrolla la actividad</t>
  </si>
  <si>
    <t>Observaciones a la fecha del corte por actividad o total proyecto</t>
  </si>
  <si>
    <t>SEGUIMIENTO</t>
  </si>
  <si>
    <t>Objetivo del proyecto</t>
  </si>
  <si>
    <t>Fecha de la Actividad</t>
  </si>
  <si>
    <t>Rubro Presupuestal</t>
  </si>
  <si>
    <t>SEGUIMIENTO AL PLAN DE ACCIÓN</t>
  </si>
  <si>
    <t>Proceso Direccionamiento Estratégico – Actividad Planificación Estratégica Institucional</t>
  </si>
  <si>
    <t xml:space="preserve">Pagina : </t>
  </si>
  <si>
    <t>Version: 003</t>
  </si>
  <si>
    <t>Código: R-DP-PDE-SGC-060</t>
  </si>
  <si>
    <t>Fecha:  04/01/2013</t>
  </si>
  <si>
    <t>Objetivo del Proyecto</t>
  </si>
  <si>
    <t>DEPENDENCIA O  ENTIDAD RESPONSABLE</t>
  </si>
  <si>
    <t>SECRETARIA DE DESARROLLO SOCIAL</t>
  </si>
  <si>
    <t xml:space="preserve">EJE TEMATICO 2, ARMENIA SOCIAL </t>
  </si>
  <si>
    <t xml:space="preserve">ATENCION INTEGRAL A LA INFANCIA Y ADOLESCENCIA </t>
  </si>
  <si>
    <t>32) Atender el 30% de la población infantil y adolescente del municipio en situacion de vulnerabilidad para   la Promoción del desarrollo y bienestar a través de la atención a la primera infancia, infancia y adolescencia fomentando la protección y reconocimiento de sus derechos, soportada en el principio de corresponsabilidad atraves de Acciones interinstitucionales articuladas para la promoción, proteccion y garantia de derechos de los niños niñas y adolescentes  y    promover el registro y ejercicio de la ciudadania.</t>
  </si>
  <si>
    <t>Atención integral a la infancia y adolescencia</t>
  </si>
  <si>
    <t xml:space="preserve">138) Atender a 3000 niños y niñas vulnerables menores de 5 años durante el periodo 2012-2015 en alianza con el ICBF y entidades públicas y privadasa a traves de la Creación una bebeteca movil. y para mejorar y promover el registro y ejercicio de la ciudadania. </t>
  </si>
  <si>
    <r>
      <rPr>
        <b/>
        <sz val="8"/>
        <color indexed="8"/>
        <rFont val="Arial"/>
        <family val="2"/>
      </rPr>
      <t xml:space="preserve">MI PEQUEÑO Y MARAVILLOSO MUNDO -PRIMERA INFANCIA  </t>
    </r>
    <r>
      <rPr>
        <sz val="8"/>
        <color indexed="8"/>
        <rFont val="Arial"/>
        <family val="2"/>
      </rPr>
      <t xml:space="preserve">
(Garantía y protección de derechos fundamentales bajo en principio  de corresponsabilidad)  </t>
    </r>
  </si>
  <si>
    <t>Promover el desarrollo y bienestar infantil a través de la atención a la primera infancia fomentando la protección y reconocimiento de sus derechos, soportada en el principio de corresponsabilidad.</t>
  </si>
  <si>
    <t xml:space="preserve">GARANTIZAR LA DEFENSA Y FOMENTO DE LOS DERECHOS DE NIÑOS Y NIÑAS DE 0 A 5 AÑOS EN ARMENIA DESDE EL PRINCIPIO DE CORRESPONSABILIDAD </t>
  </si>
  <si>
    <t>ARMENIA</t>
  </si>
  <si>
    <t xml:space="preserve"> 1 campaña fomento de la ciudadanía (registro civil) 22       
 5 Talleres a madres adolescentes gestantes y lactantes en crianza, atención y protección de los niños y niñas.117                                                                     
 13 reuniones de Articulación institucional en atención y garantía de derechos de niños, niñas y adolescentes 50       
 2  brigadas atención integral NNA  80                            
1 jornada de trabajo psicomotriz (disfraces) a 80 NN 
2 jornadas barriales de auto cuidado. 80 NN
.   1841  NNA atendidos en las ludotecas en jornada extracurriculares
8 talleres de habilidades y destrezas a 150 NN
3 jornadas de atención a través de las  bebetecas viajeras. 40NN
</t>
  </si>
  <si>
    <t xml:space="preserve">Julio a diciembre </t>
  </si>
  <si>
    <t>EJE TEMATICO 2. ARMENIA SOCIAL</t>
  </si>
  <si>
    <t>ATENCIÓN INTEGRAL A LA INFANCIA Y ADOLESCENCIA</t>
  </si>
  <si>
    <r>
      <rPr>
        <b/>
        <sz val="8"/>
        <color indexed="8"/>
        <rFont val="Arial"/>
        <family val="2"/>
      </rPr>
      <t xml:space="preserve">MIS JUEGOS, DERECHOS Y DEBERES - INFANCIA  </t>
    </r>
    <r>
      <rPr>
        <sz val="8"/>
        <color indexed="8"/>
        <rFont val="Arial"/>
        <family val="2"/>
      </rPr>
      <t xml:space="preserve">
(Garantía y protección de derechos fundamentales bajo el principio  de corresponsabilidad) -comité CETI                                                                          </t>
    </r>
  </si>
  <si>
    <t>139) Desarrollar una estrategia de atencion para 1600  adolescentes  desde un programa para la  Promoción, protección, desarrollo y restablecimiento de los derechos de las y los adolescentes a través de la generación de espacios de participación social y politica y oportunidades que permitan el sano aprovechamiento del tiempo libre.</t>
  </si>
  <si>
    <r>
      <rPr>
        <b/>
        <sz val="8"/>
        <color indexed="8"/>
        <rFont val="Arial"/>
        <family val="2"/>
      </rPr>
      <t xml:space="preserve">DERECHOS AL DERECHO - ADOLESCENCIA  </t>
    </r>
    <r>
      <rPr>
        <sz val="8"/>
        <color indexed="8"/>
        <rFont val="Arial"/>
        <family val="2"/>
      </rPr>
      <t xml:space="preserve">
(Garantía y protección de derechos fundamentales bajo en principio  de corresponsabilidad)                                             </t>
    </r>
  </si>
  <si>
    <t>ATENCIÓN INTEGRAL A LA JUVENTUD</t>
  </si>
  <si>
    <t>34) Implementar en un 40% la poliltica publica de juventud para apoyar la consolidación del sistema Municipal de juventud a partir del empoderamiento de los jovenes para la gestion y participacion.</t>
  </si>
  <si>
    <t>Atención integral a la juventud</t>
  </si>
  <si>
    <t>143) Atender a a 3500 jovenes vulnerables a través de la  Descentralización los servicios de la casa de la juventud para llegar a las 10 comunas y area rural del municipio   con  programas de atencion a Jóvenes de la ciudad empoderados en torno a sus derechos, la construcción de ciudadanía y la consolidación de oportunidades para la movilidad social.</t>
  </si>
  <si>
    <r>
      <rPr>
        <b/>
        <sz val="8"/>
        <color indexed="8"/>
        <rFont val="Arial"/>
        <family val="2"/>
      </rPr>
      <t xml:space="preserve">JOVENES SOMOS TODOS </t>
    </r>
    <r>
      <rPr>
        <sz val="8"/>
        <color indexed="8"/>
        <rFont val="Arial"/>
        <family val="2"/>
      </rPr>
      <t>- EMPODERAMIENTO EN LA CONSTRUCCIÓN DE CIUDAD DESDE SUS PROPIOS PROCESOS.</t>
    </r>
  </si>
  <si>
    <r>
      <rPr>
        <b/>
        <sz val="8"/>
        <color indexed="8"/>
        <rFont val="Arial"/>
        <family val="2"/>
      </rPr>
      <t xml:space="preserve">JÓVENES CONSTRUYENDO CIUDAD - </t>
    </r>
    <r>
      <rPr>
        <sz val="8"/>
        <color indexed="8"/>
        <rFont val="Arial"/>
        <family val="2"/>
      </rPr>
      <t>ARTICULACIÓN DE LA POLÍTICA PÚBLICA EN LOS PROCESOS JUVENILES</t>
    </r>
  </si>
  <si>
    <t>EJE TEMATICO 3. ARMENIA INCLUYENTE Y PARTICIPATIVA</t>
  </si>
  <si>
    <t xml:space="preserve">INCLUSIÓN SOCIAL </t>
  </si>
  <si>
    <t>3) Mantener al 100% la cobertura de atención con servicios exequiales  a población vulnerable que cumple requisitos del municipio de Armenia  como apoyo a personas y familias en situacion de vulnerabilidad</t>
  </si>
  <si>
    <t>Atención a problemáticas sociales</t>
  </si>
  <si>
    <t>3) Atender el 100% de solicitudes  poblacion vulnerable que cumplan requisitos para ser apoyados con servicios funerarios</t>
  </si>
  <si>
    <t>4) Atender el 20% de las solicitudes población vulnerable para brindar apoyo a personas y familias en situacion de vulnerabilidad a traves de redes sociales</t>
  </si>
  <si>
    <t xml:space="preserve">4) Crear una unidad movil de atención psicosocial para el apoyo a población vulnerable con atención en otros servicios sociales </t>
  </si>
  <si>
    <r>
      <rPr>
        <b/>
        <sz val="8"/>
        <color indexed="8"/>
        <rFont val="Arial"/>
        <family val="2"/>
      </rPr>
      <t>ARMENIA MAS CERCA DE TI -</t>
    </r>
    <r>
      <rPr>
        <sz val="8"/>
        <color indexed="8"/>
        <rFont val="Arial"/>
        <family val="2"/>
      </rPr>
      <t xml:space="preserve"> ATENCIÓN HUMANITARIA A POBLACIONES  EN ESTADO DE VULNERABILIDAD</t>
    </r>
  </si>
  <si>
    <t>5) Cinco Redes de apoyo social creadas y fortalecidas creadas y fortalecidas por ciclo vital y grupo poblacional del municipio de Armenia</t>
  </si>
  <si>
    <t xml:space="preserve">FORTALECIMIENTO A REDES DE APOYO SOCIAL </t>
  </si>
  <si>
    <t>5) Incrementar en un 30% la participacion en la poblacion vulnerable con enfoque de genero y diferencial y garantia de sus derechos  para la articulacion a Politicas nacionales de equidad de genero, para la generacion de oportunidades con enfoque diferencial y la promoción de Derechos de la comunidad LGBTI desde la movilización y garantia para la inclusion social.</t>
  </si>
  <si>
    <t>Equidad de Género</t>
  </si>
  <si>
    <t xml:space="preserve">6) Promover la participacion de 2000 mujeres vulnerables del municipio en articulacion con Política Pública de Equidad  de Género desde la organización y/o capacitación. </t>
  </si>
  <si>
    <r>
      <rPr>
        <b/>
        <sz val="8"/>
        <color indexed="8"/>
        <rFont val="Arial"/>
        <family val="2"/>
      </rPr>
      <t xml:space="preserve">CONSTRUCTORES DE GÉNERO - </t>
    </r>
    <r>
      <rPr>
        <sz val="8"/>
        <color indexed="8"/>
        <rFont val="Arial"/>
        <family val="2"/>
      </rPr>
      <t>APOYO A PROGRAMAS DE DESARROLLO SOCIAL DE ATENCIÓN DIFERENCIAL A HOMBRES Y MUJERES.</t>
    </r>
  </si>
  <si>
    <t xml:space="preserve">7) Garantizar  la participacion del 100% Madres Comunitarias, Fami y Sustitutas, en el  Fortalecimiento de programas dirigidos a ellas. </t>
  </si>
  <si>
    <t>APOYO A LA GESTIÓN DEL TRABAJO COMUNITARIO DE MADRES COMUNITARIAS, FAMI Y SUSTITUTAS</t>
  </si>
  <si>
    <t>8) Crear y consolidar un espacio de participacion municipal  de población LGTBI para la inclusion social</t>
  </si>
  <si>
    <r>
      <rPr>
        <b/>
        <sz val="8"/>
        <color indexed="8"/>
        <rFont val="Arial"/>
        <family val="2"/>
      </rPr>
      <t>ARMENIA PARA TODOS-</t>
    </r>
    <r>
      <rPr>
        <sz val="8"/>
        <color indexed="8"/>
        <rFont val="Arial"/>
        <family val="2"/>
      </rPr>
      <t xml:space="preserve">  INCLUSIÓN, GARANTÍA Y PROTECCIÓN DE DERECHOS FUNDAMENTALES A LA POBLACIÓN LGBTI</t>
    </r>
  </si>
  <si>
    <t>6) Atención y orientación al 100% a Victimas en todos los hechos victimizantes en articulacion con el sistema de atencion y reparacion integral a victimas</t>
  </si>
  <si>
    <t>Población Desplazada y Víctimas</t>
  </si>
  <si>
    <t xml:space="preserve">9) Atender al 100% de poblacion Victima y desplazadas que solicita servicios atendidos      </t>
  </si>
  <si>
    <t>ATENCIÓN INTEGRAL A VICTIMAS</t>
  </si>
  <si>
    <t>7) Mantener la Atención y orientación al 100% de la poblacion desplazada en articulacion con el sistema de atencion y reparacion integral a victimas</t>
  </si>
  <si>
    <t>Población desplazada y Víctimas</t>
  </si>
  <si>
    <t xml:space="preserve">ATENCIÓN INTEGRAL A POBLACIÓN DESPLAZADA </t>
  </si>
  <si>
    <t>8) Implementar y articular en un 40% la poliltica publica de discapacidad  desde el enfoque de derechos para la poblacion con discapacidad, promoviendo su organización y participacion social.</t>
  </si>
  <si>
    <t>Población con discapacidad</t>
  </si>
  <si>
    <t>10) Atender, asesorar y/o capacitar a 2200  personas en condicion de discapacidad a traves de un programa de atención que articule las organizaciones que trabajan con y para la Discapacidad fortalecidas</t>
  </si>
  <si>
    <r>
      <rPr>
        <b/>
        <sz val="8"/>
        <color indexed="8"/>
        <rFont val="Arial"/>
        <family val="2"/>
      </rPr>
      <t>PUNTO DE APOYO -</t>
    </r>
    <r>
      <rPr>
        <sz val="8"/>
        <color indexed="8"/>
        <rFont val="Arial"/>
        <family val="2"/>
      </rPr>
      <t>FORTALECIMIENTO A LAS ORGANIZACIONES QUE TRABAJAN CON Y PARA LA DISCAPACIDAD Y  ATENCIÓN A LA POBLACIÓN DISCAPACITADA</t>
    </r>
  </si>
  <si>
    <t xml:space="preserve">11) Garantizar la participacion en la implementacion y articulacion  de la politica publica de 15 organizaciones que trabajan con y para la discapacidad  </t>
  </si>
  <si>
    <r>
      <rPr>
        <b/>
        <sz val="8"/>
        <color indexed="8"/>
        <rFont val="Arial"/>
        <family val="2"/>
      </rPr>
      <t xml:space="preserve">ES CUESTIÓN DE TODOS - </t>
    </r>
    <r>
      <rPr>
        <sz val="8"/>
        <color indexed="8"/>
        <rFont val="Arial"/>
        <family val="2"/>
      </rPr>
      <t>Política pública de discapacidad (prevención mitigación y superación de la discapacidad)</t>
    </r>
  </si>
  <si>
    <t xml:space="preserve">9) Implementar un programa para la atención Humanitaria  de Habitantes de Calle.                                 </t>
  </si>
  <si>
    <t>Población habitante de la calle</t>
  </si>
  <si>
    <t xml:space="preserve">12) Atender el  30%  de habitantes de la calle a traves de un programa de atencion humanitaria </t>
  </si>
  <si>
    <r>
      <rPr>
        <b/>
        <sz val="8"/>
        <color indexed="8"/>
        <rFont val="Arial"/>
        <family val="2"/>
      </rPr>
      <t>UNA MANO AMIGA -</t>
    </r>
    <r>
      <rPr>
        <sz val="8"/>
        <color indexed="8"/>
        <rFont val="Arial"/>
        <family val="2"/>
      </rPr>
      <t xml:space="preserve">
Atención Humanitaria de Habitantes de Calle</t>
    </r>
  </si>
  <si>
    <t>10) Atender el 30%  de adultos mayores priorizando los mas vulnerables para el Mejoramiento de la calidad de vida de los adultos mayores a través de  la corresponsabilidad en el cuidado y proteccion,  desde el enfoque de derechos y grantizando su participacion y el Fortalecimiento de los Centros de Bienestar del Adulto Mayor y los  Centros vida como una estrategia de protección de los adultos mayores</t>
  </si>
  <si>
    <t>Adulto Mayor</t>
  </si>
  <si>
    <t>13) Atender a 6000 Adultos mayores que se encuentran en situación vulnerable.</t>
  </si>
  <si>
    <r>
      <rPr>
        <b/>
        <sz val="8"/>
        <color indexed="8"/>
        <rFont val="Arial"/>
        <family val="2"/>
      </rPr>
      <t>ENLACES</t>
    </r>
    <r>
      <rPr>
        <sz val="8"/>
        <color indexed="8"/>
        <rFont val="Arial"/>
        <family val="2"/>
      </rPr>
      <t xml:space="preserve"> - 
Inclusión o reintegración familiar comunitaria y social del adulto mayor </t>
    </r>
  </si>
  <si>
    <t xml:space="preserve">14) Crear y fortalecer  2 Centros vida 
Fortalecer 6 CBA para atencion de  Adultos mayores  vulnerablesa través de la transferencia de la Estampilla para el Bienestar de Adulto Mayor
</t>
  </si>
  <si>
    <t>FORTALECIMIENTO A CENTROS DE BIENESTAR DEL ADULTO MAYOR (CBA) Y CENTROS VIDA</t>
  </si>
  <si>
    <r>
      <t>11) Implementar 1 programa para la deteccion y prevencion de problematicas sociales asociadas a la familia</t>
    </r>
    <r>
      <rPr>
        <u/>
        <sz val="9"/>
        <color indexed="10"/>
        <rFont val="Arial"/>
        <family val="2"/>
      </rPr>
      <t>, prevención de la violencia basada en género, la mujer y la violencia intrafamiliar a través del observatorio social.</t>
    </r>
  </si>
  <si>
    <t>Prevención  de problemáticas asociadas a la familia</t>
  </si>
  <si>
    <t>15) Crear y fortalecer un Observatorio Social para deteccion y prevencion de problematicas sociales asociadas a la familia: la prevencion de embarazos en adolescentes, campañas de erradicacion de peores formas de trabajo infantil, prevencion a la vinculacion al conflicto generado por grupos al margen de la ley y/o actividades perjudiciales, prevencion consumo SPA. Entre otros.</t>
  </si>
  <si>
    <r>
      <rPr>
        <b/>
        <sz val="8"/>
        <color indexed="8"/>
        <rFont val="Arial"/>
        <family val="2"/>
      </rPr>
      <t>OBSERVATORIO SOCIAL -</t>
    </r>
    <r>
      <rPr>
        <sz val="8"/>
        <color indexed="8"/>
        <rFont val="Arial"/>
        <family val="2"/>
      </rPr>
      <t>Implementación de Instrumentos para la detección y prevención de problematicas asociadas a la familia y Dinamización del Consejo de Política Social</t>
    </r>
  </si>
  <si>
    <t>ORGANIZACIÓN, PARTICIPACIÓN Y CORRESPONSABILIDAD COMUNITARIA</t>
  </si>
  <si>
    <t xml:space="preserve">17) Incrementar en un 10% la cobertura de apoyo a organizaciones comunitarias para el Fortalecimiento del vinculo con los lideres comunales y su reconocimiento activo en el analisis de las dinamicas sociales y participativas </t>
  </si>
  <si>
    <t>Fortalecimiento de la organización social y comunitaria.</t>
  </si>
  <si>
    <t xml:space="preserve">25)  Una Unidad de Participación Ciudadana y Desarrollo Local creada y operando . </t>
  </si>
  <si>
    <t>FORTALECIMIENTO DE LA UNIDAD DE PARTICIPACIÓN CIUDADANA Y DESARROLLO LOCAL</t>
  </si>
  <si>
    <t xml:space="preserve">26) Atender, con asesoria y/o capacitacion a los 79 ediles de las JAL . Para fortalecer las Juntas Administradoras Locales  </t>
  </si>
  <si>
    <t>APOYO A LA GESTIÓN DE LAS JUNTAS ADMINISTRADORAS LOCALES - JAL</t>
  </si>
  <si>
    <t xml:space="preserve">27) Implementar al 100% el sistema local  de planeacion comunitaria .para fortalecer los  Procesos de participación </t>
  </si>
  <si>
    <t>FORTALECIMIENTO DE MECANISMOS DE PARTICIPACIÓN COMUNITARIA</t>
  </si>
  <si>
    <t xml:space="preserve">18) Fortalecer el vínculo con los líderes  comunales y su reconocimiento activo en el análisis y seguimiento de las dinámicas sociales y participativas. </t>
  </si>
  <si>
    <t>Implementación del mecanismo de Planificación  Comunitaria de  Armenia</t>
  </si>
  <si>
    <t>28) Construir once (11) Planes de Desarrollo Comunales 
29) Realizar tres (3) procesos de priorización de los recursos del presupuesto participativo
30) Generar un (1) instrumento de gestión para el control, evaluación y seguimiento de los mecanismos de planificación comunitaria</t>
  </si>
  <si>
    <t>LA COMUNIDAD DECIDE SU INVERSIÓN EN PRESUPUESTO PARTICIPATIVO</t>
  </si>
  <si>
    <t>MONICA MURILLO ARIAS</t>
  </si>
  <si>
    <t>SERVICIOS EXEQUIALES PARA POBLACIÓN VULNERABLE</t>
  </si>
  <si>
    <t xml:space="preserve">Gestar procesos lúdicos y pedagógicos que conduzcan a la inclusión y participación de niños niñas y adolescentes para la garantía de derechos </t>
  </si>
  <si>
    <t>Fomentar la promoción, protección, desarrollo y restablecimiento de los derechos de las y los adolescentes a través de la generación de espacios de participación y oportunidades que permitan el sano aprovechamiento del tiempo libre.</t>
  </si>
  <si>
    <t xml:space="preserve">Empoderar los jóvenes de la ciudad en torno a sus derechos, la construcción de ciudadanía y la consolidación de oportunidades para la movilidad social. </t>
  </si>
  <si>
    <t xml:space="preserve">Implementar la política pública de juventud para la garantía de derechos de la población juvenil para  la articulación de redes de organizaciones juveniles torno a problemáticas o temáticas de interés en la ciudad de Armenia </t>
  </si>
  <si>
    <t>Brindar servicios exequiales a la población vulnerable de la ciudad  de armenia con los niveles 1,2 y 3 del sisben,  igualmente a aquellas personas consideradas como N.N</t>
  </si>
  <si>
    <t xml:space="preserve">Brindar atención humanitaria a personas y/o familias en estado de vulnerabilidad. </t>
  </si>
  <si>
    <t xml:space="preserve">Fortalecer la articulación de redes de apoyo social en torno a problemáticas o temáticas de interés en la ciudad de Armenia </t>
  </si>
  <si>
    <t>Promover la participacion con enfoque de genero con énfasis en el reconocimiento y respeto a la diferencia para la consolidación de una sociedad justa.</t>
  </si>
  <si>
    <t xml:space="preserve">Apoyar la gestión del trabajo comunitario de madres comunitarias, Fami y sustitutas desde el reconocimiento de sus derechos y el aporte que hacen a la sociedad </t>
  </si>
  <si>
    <t xml:space="preserve">Crear y fortalecer espacios de concertación para el análisis y abordaje de problemáticas de la comunidad LGBTI.    </t>
  </si>
  <si>
    <t>Brindar atención y reparación integral a víctimas del conflicto armado</t>
  </si>
  <si>
    <t>Brindar atención y reparación integral a víctimas de desplazamiento</t>
  </si>
  <si>
    <t xml:space="preserve">
Propiciar la atencion y la Inclusión social de las personas con Discapacidad.</t>
  </si>
  <si>
    <t>Implementar la Política pública de Discapacidad en el Municipio de Armenia</t>
  </si>
  <si>
    <t xml:space="preserve">Propiciar atencion y acciones de inclusión social que permitan a los habitantes de calle mejorar sus condiciones de vida.  </t>
  </si>
  <si>
    <t xml:space="preserve">Promover la atencion,  inclusión  familiar, comunitaria y social de las personas mayores, desde el principio de la corresponsabilidad.  </t>
  </si>
  <si>
    <t xml:space="preserve">Fortalecer los centros de bienestar del adulto mayor y los centros vida para mejorar las condiciones de vida de los adultos mayores </t>
  </si>
  <si>
    <t>Atender problemáticas sociales relevantes de las familias de armenia</t>
  </si>
  <si>
    <t>Promover y fortalecer los espacios de participación en torno a la construcción, seguimiento y control del plan de desarrollo municipal</t>
  </si>
  <si>
    <t xml:space="preserve">Fortalecer y promover la actividad que desempeñan las JAL con la finalidad de mejorar su organización y promover en mayor intensidad la participación de la comunidad de los diferentes barrios del municipio, generando proyectos de interés y desarrollo común. </t>
  </si>
  <si>
    <t xml:space="preserve">FORTALECER LOS MECANISMOS DE PARTICIPACION COMUNITARIA Y SOCIAL </t>
  </si>
  <si>
    <t>Fortalecer la práctica del Presupuesto Participativo como mecanismo de inclusión a través de las JAC y las JAL en cumplimiento al Acuerdo 001 de2011.</t>
  </si>
  <si>
    <t>DISMINIR LA EXPOSICION DE LOS NIÑOS Y NIÑAS A RIESGOS SOCIALES Y PREVENIR LA VULNERACION DE DERECHOS</t>
  </si>
  <si>
    <t>MINIMIZAR LA EXPOSICION A PROBLEMATICAS SOCIALES Y FORTALECER LA FORMACION DE LOS JOVENES PARA ENFRENTARLAS</t>
  </si>
  <si>
    <t xml:space="preserve"> Disminuir los elevados índices que presenta nuestra ciudad en problemas sociales como drogadicción, suicidio, embarazos en adolescentes</t>
  </si>
  <si>
    <t xml:space="preserve">Fortalecer la articulación de redes de organizaciones juveniles torno a problemáticas o temáticas de interés en la ciudad de Armenia </t>
  </si>
  <si>
    <t>BRINDAR SERVICIOS EXEQUIALES A LA POBLACION VULNERABLE DE LA CIUDAD  DE ARMENIA CON LOS NIVELS 1,2 Y 3 DEL SISBEN,  IGUALMENTE A AQUELLAS PESONAS CONSIDERADAS COMO N.N</t>
  </si>
  <si>
    <t xml:space="preserve">Disminuir el impacto personal y psicosocial que genera la imposibilidad de suplir necesidades urgentes de las personas y familias en condición de vulnerabilidad. </t>
  </si>
  <si>
    <t xml:space="preserve"> Fortalecer la articulación de redes de apoyo social en torno a problemáticas o temáticas de interés en la ciudad de Armenia </t>
  </si>
  <si>
    <t>PROMOVER EQUIDAD DE GENERO CON ENFASIS EN EL RECONOCIMIENTO Y RESPETO A LA  DIFERENCIA PARA LA CONSOLIDACION DE UNA SOCIEDAD JUSTA</t>
  </si>
  <si>
    <t>CREAR Y FORTALECER ESPACIOS DE CONCERTACION PARA EL ANALISIS Y ABORDAJE DE PROBLEMATICAS DE LA COMUNIDAD LGBTI</t>
  </si>
  <si>
    <t>APOYAR LA GESTON DEL TRABAJO COMUNITARIO DE MADRES COMUNITARIAS, FAMI Y SUSTITUTAS DESDE EL RECONOCIMIENTO DE SUS DERECHOS Y EL APORTE QUE HACEN A LA SOCIEDAD</t>
  </si>
  <si>
    <t>Propiciar la Inclusión social de las personas con Discapacidad.</t>
  </si>
  <si>
    <t xml:space="preserve">Propiciar acciones de inclusión social que permitan a los habitantes de calle mejorar sus condiciones de vida.  </t>
  </si>
  <si>
    <t xml:space="preserve">Generar mecanismos de participación donde sus habilidades  se tengan en cuenta para recursos económicos para su sostenimiento con el principio de corresponsabilidad </t>
  </si>
  <si>
    <t xml:space="preserve">Foortalecer los centros de bienestar del adulto mayor y los centros vida para mejorar las condiciones de vida de los adultos mayores </t>
  </si>
  <si>
    <t>ATENDER PROBLEMATICAS SOCIALES RELEVANTES DE LAS FAMILIAS DE ARMENIA</t>
  </si>
  <si>
    <t xml:space="preserve">FORTALECIMIENTO DE LOS PROCESOS DE LOS PROCESOS DE PLANIFICACION PARA LA PLANIFICACION INTEGRAL GESTON Y CONTROL </t>
  </si>
  <si>
    <t xml:space="preserve">FORTALECER LA ARTICULACION INSTITUCIONAL EN PRO DE LA GESTION DE LOS EDILES DE LAS JUNTAS ADMINISTRADORAS LOCALES </t>
  </si>
  <si>
    <t>FORTALECER LA ARTICULACION E LA ADMINISTRACION PUBLICA A LOS ENTES INSTITUCIONALES Y LOS ORGANISMOS COMUNALES Y BARRIALES PARA UNA VERDADERA PARTICIPACION</t>
  </si>
  <si>
    <t xml:space="preserve">1 campaña fomento de la ciudadanía (tarjeta identidad) 22nn            
5 talleres de prevención al consumo de SPA.  A 130 NNA
   1 campaña prevención pólvora  5,000 en la calle en 8 novenas                                                                                                                                                                                                                                                                     
1 festival de cometas en aprovechamiento tiempo libre 380 NN
1 jornada de trabajo psicomotriz disfraces.
60 NN
1887 NNA atenciones en las ludotecas.
5 cines con propósito en prevención al reclutamiento  a 100 NN
4 Escuelas de padres y seguridad en el hogar 100                      
8 Talleres extracurriculares de refuerzo escolar 160n
2 jornadas barriales de auto cuidado y garantía de derechos 70 NN  
11 actividades navideñas a 22000NN       
4 jornadas en actividades lúdico recreativas en garantía de derechos en zonas vulnerables 200 NN
8 cupos para hogar de paso.
 2 ludotecas viajeras en prevención de riesgos sociales en zonas vulnerables. A 400 NN
2 talleres de prevención  abuso sexual, escnna y violencia intrafamiliar a 120 NN  
1 celebración de los niños en octubre tema derechos 5000n  
</t>
  </si>
  <si>
    <t xml:space="preserve">1 jornada de educación sexual y reproductiva 
1 jornada de prevención del suicidio                     
1 Jornada de prevención, atención, y orientación a adolescentes en riesgo de vinculación o vinculados a grupos armados, pandillas o bandas delincuenciales.
1 Foro sobre prevención en los riesgos de las redes sociales
1 Jornada de prevención en explotación sexual comercial
 4 cupos para el centro del menor infractor
 1 Programa de aprovechamiento del tiempo libre
1 capacitación a JAC en prevención y mitigación del consumo de SPA y de la comisión de delitos de NNA
1 Jornadas de prevención y erradicación de las peores formas de trabajo infantil  contrato escnna 5 presentaciones teatrales 5000 personas
1 Jornadas de prevención en la comisión de delitos establecidos en la ley penal y respeto de las normas.
2 Jornadas de promoción de derechos sexuales y reproductivos
2 Jornadas de  prevención de enfermedades transmisión sexual
1 campaña fomento de la ciudadanía (tarjeta identidad)                
 3 Jornadas de fomento a la convivencia, liderazgo y resolución de conflictos a 90 A
5 talleres de prevención al consumo de SPA. A 100 A
4 talleres de sexualidad en prevención de embarazos en adolescentes en prevención de enfermedades de transmisión sexual y en promoción de derechos sexuales y reproductivos
2 talleres de sensibilización en comportamiento social.
2 actividades lúdicas recreativas en zonas vulnerables.
3 jornadas al abuso sexual y violencia intrafamiliar
</t>
  </si>
  <si>
    <t xml:space="preserve">1 elección de CMJ con 9960 inscritos, votaron 4153 y electos 15 y cuatro por minorías.        
11 talleres de prevención de problemas socialmente relevantes matoneo y SPA)                 
5 organizaciones juveniles capacitadas en liderazgo y emprenderismo  (15 foros de liderazgo participaron personeros, candidatos al CMJ y colegios) 
1 programa de aprovechamiento del tiempo libre a través de campeonato de futbol.                             
6 capacitaciones ocupacionales  con el apoyo del SENA en la Casa de la Juventud. (Cooperativismo, música, velas y velones, estampados, faroles y muñequería navideña)    
1500 jóvenes atendidos desde la casa de la Juventud.
1 celebración del día de la juventud parque del café 500 jóvenes                                                                                                                  
1 programa de Cine Club en la Casa de la Juventud y Los Barrios de armenia (Colinas, Cecilia I II y III, Asentamiento Milagro de Dios, La Mariela y 7 de agosto)
11 Jornadas de Promoción a Clubes                                                          
1 encuentro municipal de líderes juveniles  (CMJs, Representantes de Clubes Juveniles y programa Generaciones con Bienestar del ICBF).     
2 taller de fortalecimiento CMJ Profamilia        
  .    (24 de noviembre)   
</t>
  </si>
  <si>
    <t xml:space="preserve">3 jornadas de socialización de la política pública de juventud                                
3 mesas interinstitucionales para la implementación de la política pública de juventud                   
1 gestión y socialización ley primer empleo      
2 jornadas de prevención suicidio                                                      
3 capacitaciones ocupacionales a organizaciones juveniles 
</t>
  </si>
  <si>
    <t xml:space="preserve">95 servicios exequiales </t>
  </si>
  <si>
    <t xml:space="preserve">1 conformación de equipo psicosocial   
4 jornada de atención psicosocial a población vulnerable                      
25 visitas si  domiciliarias  
25 entregas de ayudas complementarias      
</t>
  </si>
  <si>
    <t xml:space="preserve">3 reuniones de concertación de redes sociales (adulto mayor y habitante de la calle) 
1 red creada para atención a problemáticas sociales        
50 personas beneficiadas de la atención con redes sociales
60 personas capacitación en proyectos desde redes sociales 
</t>
  </si>
  <si>
    <t xml:space="preserve">50 mujeres trabajadoras sexuales con acompañamiento y capacitación 
4 mesas de trabajo, políticas públicas de mujer con 200 mujeres 
4 mesas de fortalecimiento al C.C.M.
4 mesas de trabajo   para la elección del nuevo C.C.M.
20 charlas sobre ley 1257/2008 con 240 mujeres y hombres 
1140 mujeres y hombres capacitados en diferentes artes y oficios
10 talleres promoción de la no Violencia intrafamiliar en las familias                                                                              
2 campañas de prevención de consumo de spa
4 talleres nuestro hogar territorio de paz 
</t>
  </si>
  <si>
    <t xml:space="preserve">0 proyecto de Capacitación y apoyo al trabajo comunitario de las madres c, Fami y sustitutas con acompañamiento
</t>
  </si>
  <si>
    <t xml:space="preserve">0 Conformación de la mesa municipal de LGBTI pendiente aprobación decreto en jurídica 
1 Campaña de inclusión social y prevención a la discriminación a la comunidad LGBT
1 Campaña de sensibilización,  respeto y garantía de derechos humanos.
1 Capacitación y formación en emprendimiento de proyectos productivos 15 personas
1 Campaña de sensibilización a docentes en el programa de educación sexual para los colegios frente al tema de orientación sexual y LGBT 
</t>
  </si>
  <si>
    <t xml:space="preserve">13 seguimiento a  núcleos familiares con red de apoyo familiar   
2 actividades de promoción de oferta institucional con 50 personas cada uno              
1 Sistema de Monitoreo y evaluación del PARIV formulado                  1 caracterización de víctimas de otros hechos victimizantes diferentes al desplazamiento          
</t>
  </si>
  <si>
    <t xml:space="preserve">0 plan de atención psicosocial formulado                                                                                                         
100% de personas desplazadas que lleguen durante el 2 semestre y victimas con valoración social y perfil socio familiar (entregas de ayudas)
100% de seguimiento a la articulación de las personas desplazadas al SNARIV
 1 Plan de contingencia formulado 
0 Plan de Prevención y Protección de Derechos Humanos formulado
2 jornadas de protección de derechos humanos  con 39 personas                                                                        
2 jornada de prevención de abuso sexual y violencia intrafamiliar con 24 personas                                        
2 reuniones del Comité Territorial de Justicia Transicional
6 reuniones de los Subcomités de prevención y protección a las Víctimas del conflicto Armado,  Subcomité de Atención y asistencia a Víctimas.
1 actividad lúdica para integrantes de 6 organizaciones de desplazados
7 reuniones con representantes de OPDS
1 Mesa de participación de Víctimas conformada 
1 Sistema de Monitoreo y evaluación del PIU formulado pariv
2 reuniones con enlaces institucionales para el mejoramiento del PIU 
2 reuniones con el equipo interinstitucional de la UAO
1 caracterización de organizaciones de población desplazada y victima    
6 organizaciones de población desplazada y/o victima con fortalecimiento se apoyaron y acompañaron 6 organizaciones que son las legalmente constituidas 
100% de personas incluidas por DPS en el segundo semestre por desplazadas y victimas remitidas a organizaciones de victimas y desplazadas.   
1 campaña de promoción para la organización y/o vinculación a organizaciones en la de oferta institucional
</t>
  </si>
  <si>
    <t xml:space="preserve">1 campaña para la recepción de donaciones de ayudas técnicas y complementarias para población en condición de discapacidad para centro de acopio       
2 mesas de trabajo para articulación de centro de acopio                                                                                               18 visitas de caracterización a organizaciones que trabajan con y para la discapacidad                                     
480  personas atendidas en orientación y direccionamiento permanente. 
31 visitas domiciliarias.
30 elementos ortopédicos para población con discapacidad.
1 foro sobre los derechos de las personas con discapacidad 
1 Taller para Cuidadores de personas con discapacidad
25 ayudas complementarias para personas con discapacidad.
1 celebración del día blanco con la entrega de sillas de ruedas 19 entregas                                                                                                                                           
3 proyectos productivos apoyados (guasca, abdul y fundación quindiana) 
4 talleres ocupacionales de autogeneración de empleos e ingresos para jóvenes con discapacidad del municipio de Armenia. Convenio fundación Quindiana)  y Sena
Gestión de 1 programa de acompañamiento y mercadeo social  a proyectos productivos  a organizaciones  ok encausa 6 organizaciones          
</t>
  </si>
  <si>
    <t xml:space="preserve">3 Mesas con representantes de la población discapacitada para la socialización de la Política pública de discapacidad 
1 Diseño de Implementación  de la Política Pública
2 mesas interinstitucionales para implementación de la política Publica de Discapacidad            
1 seguimiento  a la implementación de la política en entidades privadas                 
1 capacitación a organizaciones de población en condición de discapacidad para el acompañamiento a la implementación de la política publica 
</t>
  </si>
  <si>
    <t xml:space="preserve">Conformación de  1  red institucional, desde la identificación de entidades o fundaciones u organizaciones que trabajan con y para los habitantes de la calle. (Mesas de Trabajo). 
2 Jornada de atención  para habitantes de calle cada 1 con 120 el 22 de agosto y otra en diciembre con 83                                                         
67 habitantes  de la calle en atención u orientación.          
17 habitantes de calle con retorno a su ciudad de origen.                 1 campaña de recepción de ayudas para habitantes de calle y no limosna                                   
1140 atenciones en hogar de paso  a habitantes de calle (52 habitantes de calle con hogar de paso durante 8 días)   
1 campaña de prevención de SPA y VIH con 31 habitantes de la calle del hogar de paso       
</t>
  </si>
  <si>
    <t xml:space="preserve">4 acompañamiento a entregas del subsidio PPSAM para 2.809 adultos mayores cada una.  
6 acompañamiento a  entregas de RPP del programa Nacional de Alimentación 
15000 personas en atención u orientación
27  grupos de adultos mayores fortalecidos  a través de capacitación en intervención comunitaria ría y gerontológica. (autoestima, abuso y gimnasia psicofísica, redes de apoyo para la convivencia familiar, sexualidad en la vejez auto cuidado)                                          
6 reuniones de acompañamiento al cabildo municipal
2 Actividades de encuentros intergeneracionales en los grupos de adulto mayor                                                              
1 reinado del adulto mayor  
2 talleres de fortalecimiento al cabildo municipal en redes de apoyo social y familiar 
Apoyo a 7 actividades de uso del tiempo libre a los grupos de adulto mayor.
Apoyar y acompañar 10  actividades realizadas en el Centro Social con Adultos Mayores. (1 brigada, 2 club de madrugadores, 5 gimnasia sicofísica y 2capacitacion redes)                                                                                                 1 campaña de inclusión familiar y comunitaria de los adultos mayores 
</t>
  </si>
  <si>
    <t xml:space="preserve">6 centros de bienestar del adulto mayor con seguimiento bimensual 
1 Encuentro de Directores de CBA para compartir experiencias
6 CBA con trasferencias de recursos de estampillas para el Bienestar del adulto mayor
1 Centros vida  con seguimiento
85 adultos mayores con atención desde centro vida 
</t>
  </si>
  <si>
    <t xml:space="preserve">1 observatorio social  articulado convenio con la universidad del Quindío 
1 link en pagina web de la alcaldía para el observatorio                       3000 NNA participantes de programa de prevención de consumo de SPA (alerta temprana) 
</t>
  </si>
  <si>
    <t xml:space="preserve">0 Creación Oficial de la Unidad de Participación Ciudadana y Desarrollo Local 
21 Capacitaciones en procesos comunales y barriales.                                   3 asociaciones de JAC acompañadas y apoyadas en los procesos comunitarios.                                                                                                Atención y orientación a 1146 dignatarios de JAC, Jueces de Paz, Vocales de control de servicios públicos, Veedores y contralores Comunitarios.                                                                                                    5 asambleas generales de JAC.                                           
1 acompañamiento elección JAC
</t>
  </si>
  <si>
    <t xml:space="preserve">3  capacitaciones temas (Planeación y elaboración de proyectos productivos, planes de negocios, medio ambiente, gestión del riesgo, Control a la gestión pública.)                            
11 reuniones de presupuesto participativo 2012- 2013.                                     
1 acompañamiento y  apoyo reforma del acuerdo 007 de 1997.                                                                        
4 asambleas generales                                                    
107 asesorías a ediles                                                   
1 una jornada lúdica de integración y evaluación del año en curso
1 apoyo participación Congreso nacional de ediles en pasto                                                                                                                   
</t>
  </si>
  <si>
    <t>6 reuniones del CODELPA para la formulación y seguimiento a los planes de desarrollo Comunales.                                                                 11  Reuniones de Presupuesto Participativo 2012.                                            50 asesorías en atención y orientación en  diferentes temas. Encuentro intercambio de experiencias  10 Comunas y el corregimiento el Caimo.</t>
  </si>
  <si>
    <t>2-8-10-14-03-01-01-0278</t>
  </si>
  <si>
    <t>2-8-10-14-03-01-01-0279</t>
  </si>
  <si>
    <t>2-8-10-14-03-01-01-0280</t>
  </si>
  <si>
    <t>2-8-10-04-04-02-01-0281</t>
  </si>
  <si>
    <t>2-8-10-04-04-02-01-0282</t>
  </si>
  <si>
    <t>2-8-11-14-01-02-01-0099</t>
  </si>
  <si>
    <t>2-8-11-14-01-02-01-0100</t>
  </si>
  <si>
    <t>2-8-11-14-01-02-01-0101</t>
  </si>
  <si>
    <t>2-8-11-14-01-02-02-0102</t>
  </si>
  <si>
    <t>2-8-11-14-01-02-02-0103</t>
  </si>
  <si>
    <t>2-8-11-14-01-02-02-0104</t>
  </si>
  <si>
    <t>2-8-11-14-01-02-03--0105</t>
  </si>
  <si>
    <t>2-8-11-14-01-02-03--0106</t>
  </si>
  <si>
    <t>2-8-11-14-01-02-04-0107</t>
  </si>
  <si>
    <t>2-8-11-14-01-02-04-0108</t>
  </si>
  <si>
    <t>2-8-11-14-01-02-05-0109</t>
  </si>
  <si>
    <t>2-8-11-14-01-02-06-0110</t>
  </si>
  <si>
    <t>2-8-11-14-01-02-06-0111</t>
  </si>
  <si>
    <t>2-8-11-14-01-02-07-0112</t>
  </si>
  <si>
    <t>2-8-11-16-02-01-02-0117</t>
  </si>
  <si>
    <t>2-8-11-16-02-01-02-0118</t>
  </si>
  <si>
    <t>2-8-11-16-02-01-02-0119</t>
  </si>
  <si>
    <t>2-8-11-16-02-01-03-0120</t>
  </si>
  <si>
    <t>PROPIOS - ULTIVAS DOCEAVAS SGP</t>
  </si>
  <si>
    <t>PROPIOS - ULTIVAS DOCEAVAS SGP-EXC FROS PROPIOS</t>
  </si>
  <si>
    <t>PROPIOS-SGP-EXC FROS SGP- PROPIOS EXC FROS SOBRETASA</t>
  </si>
  <si>
    <t>PROPIOS- SGP</t>
  </si>
  <si>
    <t>PROPIOS</t>
  </si>
  <si>
    <t>PROPIOS-EXC FROS PROPIOS-PROPIOS EXC FROS SOBRETASA</t>
  </si>
  <si>
    <t>PROPIOS EXC FROS SOBRETASA</t>
  </si>
  <si>
    <t>PROPIOS - EXC FROS SGP</t>
  </si>
  <si>
    <t>PROPIOS- EXC FROS SGP</t>
  </si>
  <si>
    <t>SGP</t>
  </si>
  <si>
    <t>SGP-PROPIOS EXC FROS SOBRETASA</t>
  </si>
  <si>
    <t>SGP- EXC FROS SGP</t>
  </si>
  <si>
    <t>PROPIOS- SGP-EXC FROS SGP- EXC FROS SOBRETASA</t>
  </si>
  <si>
    <t>ESTAMPILLA- EXC FROS ESTAMPILLA</t>
  </si>
  <si>
    <t>PROPIOS- ULTIMAS DOCEAVAS SGP-PROPIS EXC FROS SOBRETASA- EXC FROS REINTEGROS</t>
  </si>
  <si>
    <t>PROPIOS- ULTIMAS DOCEAVAS SGP- SGP</t>
  </si>
  <si>
    <t>PROPIOS - SGP-PROPIOS EXC FROS SOBRETASA</t>
  </si>
  <si>
    <t>PROPIOS- ULTIMAS DOCEAVAS SGP-SGP</t>
  </si>
  <si>
    <t xml:space="preserve">11 reuniones de Presupuesto Participativo 2012.                                  0 proyectos validados por comuna en presupuesto participativo, seguimiento a estos procesos                                   
</t>
  </si>
  <si>
    <t>LA COBERTURA DE ESTE PROYECTO AUMENTA POR LOS 22000 NN PARTICIPANTES DE LAS ACTIVIDADES DE NAVIDAD</t>
  </si>
  <si>
    <t>LA COBERTURA DE ESTE PROYECTO AUMENTA POR LOS JOVENES PARTICIPANTES DEL PROCESO ELECTORAL DEL CMJ</t>
  </si>
  <si>
    <t xml:space="preserve">LA COBERTURA DE LA LINEA DE PROYECTO DEPENDE DE LA DEMANDA DE LA POBLACION </t>
  </si>
  <si>
    <t>LA COBERTURA AUMENTO CON RESPECTO A LO PROYECTADO DEBIDO A QUE NO SE CUENTA CON DATOS DE LINEA DE BASE</t>
  </si>
  <si>
    <t xml:space="preserve">LA COBERTURA DE ESTE PROYECTO AUMENTO DEBIDO AL AUMENTO DE LA PARTICIPACION EN CAPACITACIONES </t>
  </si>
  <si>
    <t xml:space="preserve">Se realizo 1 reunión con la ONG de madres sustitutas. 
Se realizo una actividad lúdica con las madres comunitarias parque del café.                                                                 La adhesion al convenio de ICBF para el apyo al programa de madres comunitarias no fue viable desde el concepto juridico , se solicito al departamento de Hacienda la adicion de los recursos por excedentes financieros para el año 2013.   </t>
  </si>
  <si>
    <t>La resolucion que legaliza la creacion del espacio de participacion se encuentra en el Departamento Juridico a la espera de revision y aprobación. La meta pendiente pasa para el año 2013.</t>
  </si>
  <si>
    <t>1 plan de atención psicosocial no se realizo debido a que aun no ha salido la reglamentacion por parte del Ministerio.                                                                                                       El Plan de protección y prevención de DD. HH se formulará  en el año 2013.  solo de aacompañaron 6  organizaciones de población desplazada y/o victima  ya que son las organizaciones legalmente constituidas.</t>
  </si>
  <si>
    <t>Para las atenciones se tuvo encuenta la participacion de habitantes de la calle en las diferentes actividades coordinadas desde la Secretaria de Desarrollo Social.</t>
  </si>
  <si>
    <t>la cobertura aumenta debido al gran numero de adultos mayores que reciben atencion y orientacion desde la Secretaria de Desarrollo Social.</t>
  </si>
  <si>
    <t xml:space="preserve">Se está adelantando la revisión de la estructura para la Creación Oficial de la Unidad de Participación Ciudadana y Desarrollo Local.                                                                                                                                                                                                                                                                                                          </t>
  </si>
  <si>
    <t xml:space="preserve">12 reuniones de implementación de mecanismo de participación
apoyo en los proyectos.                    Se gestionaron los contratos y se compraron la mayoría de insumos los cuales están en la bodega de la Secretaria de Desarrollo Social, y se programara su entrega a las comunidades en el primer trimestre de 2013. De los procesos de compra se declararon desiertos 6 procesos de compra de elementos, por lo cual se solicito la adición de los recursos de la comunidad decide su inversión para el año 2013 por excedentes financieros a fin de cumplir los compromisos con la comunidad.
Sin embargo se cumplió parcialmente la meta de la comuna 5 y 9 mediante la contratación de taller de teatro, deporte y capacitación en legislación comunal.   
</t>
  </si>
  <si>
    <t>Unidad Ejecutora:  SECRETARIA DE DESARROLLO SOCIAL________________________________________________________________________</t>
  </si>
  <si>
    <r>
      <t xml:space="preserve">Periodo de corte:   JULIO A DICIEMBRE </t>
    </r>
    <r>
      <rPr>
        <sz val="12"/>
        <color indexed="8"/>
        <rFont val="Arial"/>
        <family val="2"/>
      </rPr>
      <t xml:space="preserve">   Año: 2.012__</t>
    </r>
  </si>
  <si>
    <t xml:space="preserve">SECRETARÍA, DEPARTAMENTO O ENTE DESCENTRALIZADO RESPONSABLE DE REPORTAR LA INFORMACIÓN: SECRETARIA DE DESARROLLO SOCIAL </t>
  </si>
  <si>
    <t xml:space="preserve">SECRETARIA DESARROLLO SOCIAL </t>
  </si>
  <si>
    <t xml:space="preserve">LUZ PIEDAD VALENCIA FRANCO </t>
  </si>
  <si>
    <t xml:space="preserve">NOTA: pendiente reporte de ejecucion presupuestal hasta el reporte de Departamento de Hacienda </t>
  </si>
  <si>
    <t>JOVENES SOMOS TODOS - EMPODERAMIENTO EN LA CONSTRUCCIÓN DE CIUDAD DESDE SUS PROPIOS PROCESOS.</t>
  </si>
  <si>
    <t>JÓVENES CONSTRUYENDO CIUDAD - ARTICULACIÓN DE LA POLÍTICA PÚBLICA EN LOS PROCESOS JUVENILES</t>
  </si>
  <si>
    <t>CONSTRUCTORES DE GÉNERO - APOYO A PROGRAMAS DE DESARROLLO SOCIAL DE ATENCIÓN DIFERENCIAL A HOMBRES Y MUJERES.</t>
  </si>
  <si>
    <t>ARMENIA PARA TODOS-  INCLUSIÓN, GARANTÍA Y PROTECCIÓN DE DERECHOS FUNDAMENTALES A LA POBLACIÓN LGBTI</t>
  </si>
  <si>
    <t>OBSERVATORIO SOCIAL -Implementación de Instrumentos para la detección y prevención de problematicas asociadas a la familia y Dinamización del Consejo de Política Social</t>
  </si>
  <si>
    <t>Unidad Ejecutora:  SECRETARIA DE DESARROLLO SOCIAL</t>
  </si>
  <si>
    <t>11) Implementar 1 programa para la deteccion y prevencion de problematicas sociales asociadas a la familia, prevención de la violencia basada en género, la mujer y la violencia intrafamiliar a través del observatorio social.</t>
  </si>
  <si>
    <t xml:space="preserve">SECRETARIO DE DESPACHO </t>
  </si>
  <si>
    <t>109.01.8.10.14.04.002.001.001.0282</t>
  </si>
  <si>
    <t>PROPIOS RENDIMIENTOS FINANCIEROS PROPIOS</t>
  </si>
  <si>
    <t>109.01.8.11.14.01.002.002.001.0103</t>
  </si>
  <si>
    <t xml:space="preserve">PROPIOS </t>
  </si>
  <si>
    <t>PROPIOS INVERSION         SGP PROPOSITO GENERAL</t>
  </si>
  <si>
    <t>PROPIOS RENDIMIENTOS FINANCIEROS PROPIOS       ULTIMA DOCEAVA SGP-PROPOSITO GENERAL  - SGP PROPOSITO GENERAL</t>
  </si>
  <si>
    <t>PROPIOS   - SGP PROPOSITO GENERAL</t>
  </si>
  <si>
    <t>109.01.8.11.14.01.002.004.034.0108</t>
  </si>
  <si>
    <t xml:space="preserve"> SGP PROPOSITO GENERAL</t>
  </si>
  <si>
    <t>ESTAMPILLA PARA EL ADULTO MAYOR</t>
  </si>
  <si>
    <t>109.01.8.11.14.01.002.006.007.0111</t>
  </si>
  <si>
    <t xml:space="preserve">PROPIOS           SGP-PROPOSITO GENERAL  </t>
  </si>
  <si>
    <t>109.01.8.11.16.02.001.002.001.0117 109.01.8.11.16.02.001.002.034.0117</t>
  </si>
  <si>
    <t>109.01.8.11.16.02.001.002.001.0118 109.01.8.11.16.02.001.002.034.0118</t>
  </si>
  <si>
    <t xml:space="preserve">100% de servicios exequiales prestados de personas que cumplen requisitos </t>
  </si>
  <si>
    <t>FECHA: 31/10/2014</t>
  </si>
  <si>
    <t>Recursos asignados, en miles de pesos, en el momento presupuestal</t>
  </si>
  <si>
    <t xml:space="preserve">Página : </t>
  </si>
  <si>
    <t>VIGENCIA AÑO 2014</t>
  </si>
  <si>
    <t>Fecha actividad</t>
  </si>
  <si>
    <t>Observaciones a la fecha del corte por actividad o total del proyecto</t>
  </si>
  <si>
    <t>CÓDIGO: R-DP-PDE-060</t>
  </si>
  <si>
    <t>VERSIOÓN: 004</t>
  </si>
  <si>
    <t>Recursos ejecutados en miles de pesos en el momento presupuestal (Rec. comprometidos)</t>
  </si>
  <si>
    <r>
      <t xml:space="preserve">SECRETARÍA O  ENTIDAD RESPONSABLE: </t>
    </r>
    <r>
      <rPr>
        <b/>
        <u/>
        <sz val="10"/>
        <rFont val="Arial"/>
        <family val="2"/>
      </rPr>
      <t>SECRETARIA DE DESARROLLO SOCIAL</t>
    </r>
  </si>
  <si>
    <t xml:space="preserve">MI PEQUEÑO Y MARAVILLOSO MUNDO -PRIMERA INFANCIA  
(Garantía y protección de derechos fundamentales bajo en principio  de corresponsabilidad)  </t>
  </si>
  <si>
    <t xml:space="preserve">MIS JUEGOS, DERECHOS Y DEBERES - INFANCIA  
(Garantía y protección de derechos fundamentales bajo el principio  de corresponsabilidad) -comité CETI                                                                          </t>
  </si>
  <si>
    <t xml:space="preserve">DERECHOS AL DERECHO - ADOLESCENCIA  
(Garantía y protección de derechos fundamentales bajo en principio  de corresponsabilidad)                                             </t>
  </si>
  <si>
    <t>ARMENIA MAS CERCA DE TI - ATENCIÓN HUMANITARIA A POBLACIONES  EN ESTADO DE VULNERABILIDAD</t>
  </si>
  <si>
    <t>PUNTO DE APOYO -FORTALECIMIENTO A LAS ORGANIZACIONES QUE TRABAJAN CON Y PARA LA DISCAPACIDAD Y  ATENCIÓN A LA POBLACIÓN DISCAPACITADA</t>
  </si>
  <si>
    <t>ES CUESTIÓN DE TODOS - Política pública de discapacidad (prevención mitigación y superación de la discapacidad)</t>
  </si>
  <si>
    <t>UNA MANO AMIGA -
Atención Humanitaria de Habitantes de Calle</t>
  </si>
  <si>
    <t xml:space="preserve">ENLACES - 
Inclusión o reintegración familiar comunitaria y social del adulto mayor </t>
  </si>
  <si>
    <t xml:space="preserve">TOTAL </t>
  </si>
  <si>
    <t>01/01/2015-30/05/2015</t>
  </si>
  <si>
    <t>PROPIOS - RENDIMIENTOS FROS PROPIOS - REC BCE SGP</t>
  </si>
  <si>
    <t>PROPIOS - RENDIMIENTOS FROS PROPIOS</t>
  </si>
  <si>
    <t>PROPIOS-RENDIMIENTOS FINANCIEROS PROPIOS</t>
  </si>
  <si>
    <t xml:space="preserve">PROPIOS RENDIMIENTOS FINANCIEROS PROPIOS      </t>
  </si>
  <si>
    <t xml:space="preserve">PROPIOS - ULTIMA DOCEAVA SGP-PROPOSITO GENERAL  </t>
  </si>
  <si>
    <t>PROPIOS - SGP PROPOSITO GENERAL-REC BCE SGP</t>
  </si>
  <si>
    <t>PROPIOS   -ULTIMAS DOCEAVAS  SGP PROPOSITO GENERAL- SGP PROPOSITO GENERAL</t>
  </si>
  <si>
    <t>109.01.8.10.14.03.001.001.001.0278</t>
  </si>
  <si>
    <t>109.01.8.10.14.03.001.001.001.0279 109.01.8.10.14.03.001.001.020.0279  109.01.8.10.14.03.001.001.581.0279</t>
  </si>
  <si>
    <t>109.01.8.10.14.03.001.001.001.0280  109.01.8.10.14.03.001.001.020.0280</t>
  </si>
  <si>
    <t>109.01.8.10.14.04.002.001.001.0281</t>
  </si>
  <si>
    <t>109.01.8.11.14.01.002.001.001.0099 109.01.8.11.14.01.002.001.020.0099</t>
  </si>
  <si>
    <t>109.01.8.11.14.01.002.001.001.0100</t>
  </si>
  <si>
    <t>109.01.8.11.14.01.002.001.001.0101 109.01.8.11.14.01.002.001.020.0101</t>
  </si>
  <si>
    <t>109.01.8.11.14.01.002.002.001.0102  109.01.8.11.14.01.002.002.020.0102</t>
  </si>
  <si>
    <t>109.01.8.11.14.01.002.002.001.0104  109.01.8.11.14.01.002.002.034.0104</t>
  </si>
  <si>
    <t>109.01.8.11.14.01.002.003.001.0105   109.01.8.11.14.01.002.003.034.0105</t>
  </si>
  <si>
    <t>109.01.8.11.14.01.002.003.001.0106 109.01.8.11.14.01.002.003.020.0106  109.01.8.11.14.01.002.003.033.0106 109.01.8.11.14.01.002.003.034.0106</t>
  </si>
  <si>
    <t>109.01.8.11.14.01.002.004.001.0107  109.01.8.11.14.01.002.004.034.0107</t>
  </si>
  <si>
    <t>109.01.8.11.14.01.002.005.001.0109 109.01.8.11.14.01.002.005.034.0109</t>
  </si>
  <si>
    <t>109.01.8.11.14.01.002.006.001.0110 109.01.8.11.14.01.002.006.033.0110</t>
  </si>
  <si>
    <t>109.01.8.11.14.01.002.007.001.0112 109.01.8.11.14.01.002.007.034.0112 109.01.8.11.14.01.002.007.581.0112</t>
  </si>
  <si>
    <t>109.01.8.11.16.02.001.002.001.0119 109.01.8.11.16.02.001.002.033.0119 109.01.8.11.16.02.001.002.034.0119</t>
  </si>
  <si>
    <t>109.01.8.11.16.02.001.003.001.0120 109.01.8.11.16.02.001.003.020.0120 109.01.8.11.16.02.001.003.034.0120</t>
  </si>
  <si>
    <t xml:space="preserve"> PROPIOS - RENDIMIENTOS FROS PROPIOS- SGP PROPOSITO GENERAL</t>
  </si>
  <si>
    <t>1 campaña fomento de la ciudadanía y promoción del registro                                   
11 Talleres a madres adolescentes gestantes y lactantes en crianza y protección de los niños y niñas con 30 participantes cada uno                                                                                                             
11 jornadas barriales de promoción de derechos de NN de 0a 5 años con 30 asistentes cada una  
22 jornadas de atención a través de las  bebeteca móvil para promover el registro y ejercicio de la ciudadanía con 30 N y/o familias de N de 0 a 5 años cada uno comunas vulnerables
10 sesiones con Escuelas de padres y prevención de violencia intrafamiliar                                                                                                                                                                                
4 jornadas de atención interinstitucional a niños y niñas de 0a 5 años                                                                                                                                   4 actividades de atención y/o capacitación con enfoque diferencial con familias de niños de 0 a 5 años                                                                                                                                
11 jornadas lúdicas para niños y madres de cero a cinco años para la promoción de prácticas no violentas en la familia con 30 asistentes cada una</t>
  </si>
  <si>
    <t xml:space="preserve">1 celebración mes de la niñez y la recreación con 5000 NN
 1 campaña prevención pólvora 
500 NNA atenciones en las ludotecas.
11 talleres de valores y prevención de violencia intrafamiliar a padres de familia                 
13 actividades navideñas a 20.000 NN
11 jornadas en actividades lúdico recreativas en garantía de derechos en zonas vulnerables 30 NN cada una
6 cupos para hogar de paso.
22 ludotecas móvil en prevención de riesgos sociales en zonas vulnerables.  Con 20 NN cada una
11 talleres de prevención abuso sexual, escnna y violencia intrafamiliar a 30 NN cada uno  
1 celebración de los niños en octubre 
11 jornadas de prevención de trabajo infantil                                                                                                             2 campañas de prevención de escnna en el marco del turismo  
4 sesiones del Consejo municipal infantil                                                                                  
4 sesiones de Comité CETI                                                                                                      
4 sesiones sub Comité de infancia                                                                                     
1 concurso de dibujo                                                                                                                                                          4 actividades de atención y/o capacitación con enfoque diferencial con familias de niños de 6 a 12 años                                                                                                         
2 reuniones de implementación de la política pública de infancia y adolescencia                                                                                                                                1 reunión de informe de gestión de acuerdo a la ley                                                                 
11 talleres de socialización de la política pública de infancia y adolescencia
</t>
  </si>
  <si>
    <t xml:space="preserve">11 jornadas de prevención del suicidio con 30 Adolescentes                                                  
11 Jornada de prevención, atención, y orientación a adolescentes en riesgo de vinculación o vinculados a grupos armados, pandillas o bandas delincuenciales. 
11 Jornadas de prevención en explotación sexual comercial 
20 cupos para adolescentes en centro del menor infractor                                             
1 programa de justicia restaurativa                                                                                            
11 cines con propósito en prevención al reclutamiento  a 30 NN cada uno  
11 jornadas del Programa de aprovechamiento del tiempo libre
11 Jornadas de prevención y erradicación de las peores formas de trabajo infantil y protección del joven trabajador  
1 campaña fomento de la ciudadanía (tarjeta identidad)                                 
11 Jornadas de fomento a la convivencia, liderazgo y resolución de conflictos a 30 A cada una 
11 jornadas de prevención al abuso sexual y violencia intrafamiliar.
11 jornadas de prevención del VIH                                                                     
11 jornadas de prevención del bullyn o matoneo escolar                                    
4 actividades de atención y/o capacitación con enfoque diferencial con adolescentes y/o familias                                                                                                                                                                                  
</t>
  </si>
  <si>
    <t>11 capacitaciones a organizaciones juveniles en liderazgo y emprenderismo                                                                                                        11 jornadas del programa de aprovechamiento del tiempo libre a través de actividades deportivas                                                                                                                          4 capacitaciones ocupacionales en la Casa de la Juventud.               
500 jóvenes atendidos desde la casa de la Juventud.                                 
1 celebración de la semana nacional de la juventud                                     
11 jornadas del Programa "Cine Club" en prevención al reclutamiento en la casa de la juventud y en las comunas de Armenia.                                                                                                                  
1 encuentro municipal de líderes juveniles.           
5 talleres de fortalecimiento organizaciones de barrismo social                                                                                                                                   5 actividades de cultura urbana con organizaciones de barrismo social                                                                                                         1 capacitación en formulación de proyectos                                               
 2 ofertas institucionales programáticas para los jóvenes del municipio                                                                                                                       1  taller formación jóvenes a como sujetos de derechos y protagonistas del desarrollo local                                                                                                                                                                                                                                                                                                                                                                                                                                                          2 asambleas juveniles                                                                                             
11 jornadas de capacitación sobre el estatuto de ciudadanía de juvenil                                                                                             11 jornadas de descentralización de servicios de la casa de la juventud en las comunas                                                                                                                                                            1 proyecto juvenil con fortalecimiento</t>
  </si>
  <si>
    <t xml:space="preserve"> 2 mesas de trabajo con el CMJ para la implementación de la política pública de juventud                                
2 reuniones de gestión y socialización ley primer empleo con jóvenes                                                                                                                                                                                                                                 2 reuniones con empresarios para socializar y promocionar la ley de primer empleo                                                                                                                                                                                                   6 reuniones de comités de ejes estructurantes para implementación de la política pública de juventud                                                                     
11 jornadas de prevención suicidio en comunidades vulnerables                                                  
11 Jornadas para el fortalecimiento de una cultura de convivencia
2 Espacios de encuentro intergeneracional con familias de los jóvenes                
11 Talleres sobre medios alternativos de resolución de conflictos                              
2 Jornadas de atención y acompañamiento a jóvenes en comunas de alto riesgo
11 jornadas de socialización de la política pública de acuerdo al estatuto de ciudadanía juvenil                                                                                                                                                                       1 informe de seguimiento a la implementación de la política pública de juventud                                                                                                 
4 reuniones de la comisión de concertación y decisión de la plataforma de juventud                                                                                                                                                                                               4 jornadas de atención a jóvenes con enfoque diferencial                                                  
4 jornadas de promoción del ejercicio de la ciudadanía en los jóvenes                                                                                                                                                                                                                     11 jornadas de socialización de la Política Publica de juventud en las comunas                                                                                                
1 apoyo al consejo municipal de juventud                                                                            
</t>
  </si>
  <si>
    <t xml:space="preserve">4 reuniones de equipo psicosocial 
11 jornadas de atención a población vulnerable a traves de unidad movil                                                                                                                                                                                                                 4 visitas de equipo psicosocial a comunidades vulnerables                     
50 visitas domiciliarias                                                                                                                                                                                                                                                                                                                     50 entregas de ayudas complementarias                                                                                                                                                                                                                                                                                                                                                                                                                                                                                                                                                4 jornadas de atención con enfoque diferencial                                                                                                                                                                                                                                                                               1 programa de unidad móvil de atención psicosocial en funcionamiento
11 reuniones de socialización sobre rutas de atención a problemáticas sociales                                                                                                                                                                                                              2 jornadas de oferta institucionales a población vulnerable                                               1 unidad movil de atencion psicosocial oficializada mediante acto administrativo       </t>
  </si>
  <si>
    <t xml:space="preserve">                
5 acompañamientos a redes sociales para atención a problemáticas sociales                                                                                                                                                                                                                    5 jornadas de atención a personas beneficiadas de la atención con redes sociales 
5 redes sociales fortalecidas                                                                                                                                                                                                                                                                                                               10 reuniones con las redes creadas para fortalecimiento y operativizacion ( minimo dos con cada red)</t>
  </si>
  <si>
    <t xml:space="preserve">
11 talleres de fortalecimiento y acompañamiento a madres comunitarias, Fami y sustitutas                                                                                                                                                                                     1 jornadas de atención a   madres c, Fami y sustitutas                                                                                                                                                                                                                                                         1 apoyo al trabajo comunitario de las madres comunitarias , fami y sustitutas                                     
</t>
  </si>
  <si>
    <t xml:space="preserve">4 reuniones de la mesa municipal de LGBTI 
2 Campaña de sensibilización,  respeto y garantía de derechos humanos.
1 Capacitación y formación en emprendimiento de proyectos productivos
2 jornadas de atención a la comunidad LGBTI                   
2 jornadas de fortalecimiento a organizaciones de la comunidad LGBTI                                                                                                                                                                                                                          1 encuentro de líderes de la comunidad LGBTI
6 visitas a organizaciones de comunidad LGBTI para actualización de información                                                                                                                                                                                                 1 apoyo a proyecto productivo a organizacion de comunidad LGBTI
</t>
  </si>
  <si>
    <t xml:space="preserve">50 Personas con seguimiento a la medida (hogar de paso, y/o personas con red familiar) de las victimas que lleguen al municipio durante el año 2015                                                                                          
2 Actividades de promoción de la oferta institucional para poblacion victima y desplazada para 30 personas cada una                                                                                                                                         2 Seguimiento al PAT Plan de acción territorial  
1 Apoyo en implementacion Plan de Atención Psicosocial y al Plan de Prevención y Protección de Derechos Humanos                                                                                                                                                                                                                                                          50 personas desplazadas y victimas con valoración social y perfil socio familiar.  
 1 socializacion de la caracterizacion de víctimas y poblacion desplazada                                                                                                                                                                                                                    4 reuniones con el equipo interinstitucional de la UAO
4 reuniones del Comité Territorial de Justicia Transicional.
6 reuniones de los Subcomités de prevención y protección a las Víctimas del conflicto Armado,  Subcomité de Atención y asistencia a Víctimas.  Y subcomité reparación a víctimas.                                                                                                                                                                                                                                                                                                                                                      1 socialización del CONPES 3784 de 2013 “Lineamientos de Política Pública para la prevención de riesgos, la protección y garantía de los derechos de las mujeres víctimas del conflicto armado”                                                                                                                                                                                                                                                                                                                                  1 Socialización del conpes social 161                                                                                                                                                                                                                                                                                            1 conmemoración del dia de la memoria con las víctimas                                                                                                                                                                                                                                                            1 conmemoracion dia internacional de los desaparecidos                                                                                                                                                                                                                                                    1 conmemoracion dia del adulto mayor victima                                                                                                                                                                                                                                                                                1 apoyo a proyecto productivo                                                     </t>
  </si>
  <si>
    <t xml:space="preserve">500 personas con atención y orientación desde la UAO                       
150 atenciones con ayuda humanitaria inmediata (paquete alimenticio y kit de aseo)
2 jornadas de prevención y protección de derechos humanos. (30 personas cada una             
1 actividad lúdica para integrantes de organizaciones de desplazados.    
4 talleres de uso y aprovechamiento tiempo libre y/u ocupacionales  para organizaciones de población víctima y desplazada 
2 reuniones con representantes de organizaciones de desplazados 
4 reuniones de acompañamiento a la Mesa de participación de Víctimas 
50 visitas de seguimiento a la población desplazada que declara y cuenta con red de apoyo familiar                                                                                                                                                                   5 actividades de orientacion, integracion y/o atencion a personas y familias que se encuentran en el hogar de paso
5 visitas de seguimiento a organizaciones juveniles de población desplazada  reportadas a la Secretaria de Desarrollo Social                                                                                                                                                                            1 jornada de formacion y orientacion de lideres e identificacion de nuevos liderazgos                                                                                                                                                                                         2 jornada de atención a poblacion victima con enfoque diferencial  </t>
  </si>
  <si>
    <t xml:space="preserve">1 seguimientos a la Implementación  de la Política Pública
2 reuniones interinstitucionales para implementación de la política Publica de Discapacidad                                                                                                                                                              6 reuniones de comités por ejes estructurantes de la política publica       
2 capacitación a empresarios sobre inclusión laboral a personas con discapacidad
11 Talleres de formación comunitaria para la prevención de la discapacidad 
1 Taller ocupacional dirigido a personas con discapacidad                                                                                                                                                                                                                                                  11 jornadas recreativas y cuturales para personas en condicion de discapacidad  
6 reuniones del comité de discapacidad                                                                                                                                                                                                                                                                                         1 encuentro de lideres                                                                                                                                                                                                                                                                                                                                                                         </t>
  </si>
  <si>
    <t xml:space="preserve">2 reuniones de fortalecimiento de la  red institucional, desde la identificación de entidades o fundaciones u organizaciones que trabajan con y para los habitantes de la calle. (Mesas de Trabajo). 
4 Jornada de atención para habitantes de calle cada 1 con 100 habitantes  de la calle 
100 habitantes de en atención u orientación.                      
20 habitantes de calle con retorno a su ciudad de origen.                                                                                                                                                                                                                                                  
2 campaña de recepción de ayudas para habitantes de calle y no limosna                                                                                                                                                                                                                    2 reuniones con empresarios para participar de red de responsabilidad social                                             
2 campaña de prevención de SPA y VIH con habitantes de la calle    
1 programa de ocupacional para habitantes de la calle   
100 entregas de ayudas complementarias a hogares de paso y/o a habitantes de la calle 
4 jornadas  de recuperación de los no lugares
2 campaña de reintegración familiar                                   
1 programa de atención de alojamiento y alimentación en hogar de paso a habitantes de la calle                                                                                                                                                                        1 programa de atencion humanitaria en centro de acogida para habitantes de la calle consumidores  </t>
  </si>
  <si>
    <t xml:space="preserve">6 centros de bienestar del adulto mayor con seguimiento 
2 Encuentro de Directores de CBA para compartir experiencias
6 CBA con trasferencias de recursos de estampillas para el Bienestar del adulto mayor
2 centros vida con atención a adultos mayores vulnerables  
6 talleres en CBA 
10 seguimientos a centro vida                                                                                                                                                                                                                                                                                                            1 encuentro directores de centro vida                                                                                                                                                                                                                                                                                             5 talleres de apoyo a intervencion gerontologica en centro vida </t>
  </si>
  <si>
    <t xml:space="preserve">                                
2 asambleas generales.                                                                                
1 una jornada lúdica de integración y evaluación del año en curso                                                                                                                                                                                                                               Atencion al 100% de solicitudes de orientaciones a ediles
1 apoyo a congreso nacional de ediles
1 capacitación en presupuesto participativo 
1 apoyo para participar en otros eventos para conocer y compartir experiencias                                                       
</t>
  </si>
  <si>
    <t xml:space="preserve">11 reuniones de acompañamiento al CODELPA                                                                                                                                                                                                                                                                      2 acompañamiento a asambleas de CODELPA                                                                                                                                                                                                                                                                      100% de asesorías en atención y orientación en diferentes temas                                                                                                                                                                                                                                    11  Reuniones de Presupuesto Participativo 2016 fase deliberatoria
30 reuniones de presupuesto participativo 2016 fase decisoria                                    
10 entregas de presupuesto participativo vigencia 2014 y otras                                                                                                                                                                                                
1 Encuentro intercambio de experiencias 10 Comunas y el corregimiento el Caimo.
1 programas de Escuelas de liderazgo
2 capacitaciones (temas posibles: Planeación y elaboración de proyectos productivos, Control a la gestión pública, derechos humanos y/o legislacion comunal )                                      
</t>
  </si>
  <si>
    <t xml:space="preserve">11 proyectos de presupesto participativo 2014 - 2015 gestionados                                                                                                                                                                                                                                      11 seguimientos al presupuesto participativo 2012- 2013-2014                                                                                                                                                                                                                                                30 reuniones de seguimiento plan de desarrollo comunal    </t>
  </si>
  <si>
    <r>
      <rPr>
        <sz val="10"/>
        <rFont val="Arial"/>
        <family val="2"/>
      </rPr>
      <t xml:space="preserve">1 programa de promoción de la participación de la mujer a traves de escuelas de liderazgo con 2000 participantes                                                                                                                                          4 mesas de trabajo para implementar políticas públicas de mujer con 200 mujeres                                                                                                                                                                                                   
4 Talleres de capacitación al C.C.M.
11 charlas sobre ley 1257/2008 con 300 mujeres y hombres 
600 mujeres y hombres capacitados en diferentes artes y oficios
11 talleres promoción de la no Violencia intrafamiliar                                              
11 talleres nuestro hogar territorio de paz                                               
50 mujeres trabajadoras sexuales con acompañamiento y capacitación
5 organizaciones de mujeres con acompañamiento                         
1 conmemoración del día de la mujer    
1 actividad de conmemoración del día de la no violencia contra la mujer                                                                                                                                                                                                                             2 actividades con mujeres educadoras para la prevención de problemáticas asociadas a la mujer y familia.                                                                                                                                                  1 encuentro de lideresas del municipio de Armenia                                                                                                                                                                                                                                                                 11 talleres sobre derechos de las mujeres                                                                                                                                                                                                                                                                                        1 proyecto productivos de mujeres con acompañamiento                                                                                                                                                                                                                                                     1 programa de promoción del buen trato en la familia                                                                                                                                                                                                                                                            4 reuniones de mujeres con enfoque diferencial (afro, desplazadas, indígenas, rurales, etc), para fortalecer la participación de la mujer                                                                                                                                                   2 campañas contra la trata de personas                                                                                           
10 visitas a organizaciones de mujeres para actualización de información                    </t>
    </r>
  </si>
  <si>
    <r>
      <t xml:space="preserve">6 acompañamiento a entregas del subsidio Colombia mayor para adultos mayores.  
10.000 personas en atención u orientación
50  grupos de adultos mayores fortalecidos  a través de capacitación en intervención comunitaria y gerontológica. 
10 reuniones de acompañamiento al cabildo municipal
11 Actividades de encuentros intergeneracionales en los grupos de adulto mayor por comunas
1 reinado del adulto mayor
2 talleres de fortalecimiento al cabildo municipal del adulto mayor
Apoyo a 11 actividades de uso del tiempo libre a los grupos de adulto mayor 
Apoyar y acompañar 5 actividades realizadas en el Centro Social con Adultos Mayores.
4 campañas de inclusión familiar y comunitaria de los adultos mayores                                                                                                                                                                                                                        20  grupos de adulto mayor entrega de sudaderas                     
200  visitas domiciliarias                                                                                                                                                                                                                                                                                                                                                                                                                                                                                                                                                                                                     4 sesiones de consejo municipal de atención integral al adulto mayor 
1 seguimientos al plan de acción de la política de envejecimiento y vejez municipal 
1 concurso de disfraces entre los grupos de adulto mayor                                                                                                                                                                                                                                              11 jornadas de promoción de los derechos de los adultos mayores                                                                                                                                                                                                                                                                                                                                                                                                                                                    1 conmemoracion mes del adulto mayor y del dia del pensionado     </t>
    </r>
    <r>
      <rPr>
        <sz val="10"/>
        <rFont val="Arial"/>
        <family val="2"/>
      </rPr>
      <t xml:space="preserve">                                                       </t>
    </r>
  </si>
  <si>
    <r>
      <rPr>
        <sz val="10"/>
        <rFont val="Arial"/>
        <family val="2"/>
      </rPr>
      <t xml:space="preserve">4 reportes desde el observatorio sobre seguimiento a problemáticas                                                                                                                                                                                                                                 1 programa de prevención de consumo de SPA en el marco de la (alerta temprana)  con 3000 NNA participantes                                                                                                                                          1 programa de prevención de embarazos en adolescentes con 6000 A participantes                                                                                                                                                                                                 
11 campaña sobre migración adecuada                                                                                                                                                                                                                                                                                         20 cupos de tratamiento de rehabilitación consumo SPA                                                                                                                                                                                                                                                                                                                                                                                                                                                    1 programa mi barrio territorio de paz con la participación de 2000 beneficiarios                                                                                                                                                                                                        11 jornadas de identificación de problemáticas asociadas a la familia                                                                                                                                                                                                                                                                                                                                                                                                                                                                                                                       1 informe al Consejo de Política Social  de seguimiento a problemáticas sociales desde el observatorio                                                                                                                                                                                                              4 jornadas de atención con enfoque diferencial                                                                                                                                                                                                                                                                                                                                                                                                                                                                                                                                                   11 actividades de prevención de consumo de sustancias psicoactivas en comunas priorizadas por la alerta temprana 
11 actividades de prevención a la vinculación al conflicto generado por grupos al margen de la ley                                                                                                                                                                    22 sesiones de capacitacion en escuelas de padres                                                                                                                                                                                                                                                                  11 campañas de prevención del trabajo infantil 
11 jornadas de prevención de violencia intrafamiliar                                                                                                                                                                                                                                                        11 jornadas de prevención de violencia de genero </t>
    </r>
  </si>
  <si>
    <t xml:space="preserve">1 campaña fomento de la ciudadanía y promoción del registro                                   
21 Talleres a madres adolescentes gestantes y lactantes en crianza y protección de los niños y niñas con 573 participantes                                                                                                              
15 jornadas barriales de promoción de derechos de NN de 0a 5 años con 503 asistentes   
26 jornadas de atención a través de las  bebeteca móvil para promover el registro y ejercicio de la ciudadanía con 876 N y/o familias de N de 0 a 5 años comunas vulnerables
14 sesiones con Escuelas de padres y prevención de violencia intrafamiliar                                                                                                                                                                                
5 jornadas de atención interinstitucional a niños y niñas de 0a 5 años                                                                                                                                   6 actividades de atención y/o capacitación con enfoque diferencial con familias de niños de 0 a 5 años                                                                                                                                
18 jornadas lúdicas para niños y madres de cero a cinco años para la promoción de prácticas no violentas en la familia con 538 asistentes </t>
  </si>
  <si>
    <t xml:space="preserve">12 jornadas de prevención del suicidio con 261 Adolescentes                                                  
14 Jornada de prevención, atención, y orientación a adolescentes en riesgo de vinculación o vinculados a grupos armados, pandillas o bandas delincuenciales. 
11 Jornadas de prevención en explotación sexual comercial 
20 cupos para adolescentes en centro del menor infractor                                             
1 programa de justicia restaurativa                                                                                            
15 cines con propósito en prevención al reclutamiento  a 726 NN   
18 jornadas del Programa de aprovechamiento del tiempo libre
12 Jornadas de prevención y erradicación de las peores formas de trabajo infantil y protección del joven trabajador  
1 campaña fomento de la ciudadanía (tarjeta identidad)                                 
12 Jornadas de fomento a la convivencia, liderazgo y resolución de conflictos a 336 A  
18 jornadas de prevención al abuso sexual y violencia intrafamiliar.
11 jornadas de prevención del VIH                                                                     
16 jornadas de prevención del bullyn o matoneo escolar                                    
6 actividades de atención y/o capacitación con enfoque diferencial con adolescentes y/o familias                                                                                                                                                                                  
</t>
  </si>
  <si>
    <t xml:space="preserve">5 reuniones de equipo psicosocial 
11 jornadas de atención a población vulnerable a traves de unidad movil                                                                                                                                                                                                                 9 visitas de equipo psicosocial a comunidades vulnerables                     
50 visitas domiciliarias                                                                                                                                                                                                                                                                                                                     50 entregas de ayudas complementarias                                                                                                                                                                                                                                                                                                                                                                                                                                                                                                                                                6 jornadas de atención con enfoque diferencial                                                                                                                                                                                                                                                                               1 programa de unidad móvil de atención psicosocial en funcionamiento
11 reuniones de socialización sobre rutas de atención a problemáticas sociales                                                                                                                                                                                                              2 jornadas de oferta institucionales a población vulnerable                                                                       1 unidad movil de atencion psicosocial oficializada mediante acto administrativo       </t>
  </si>
  <si>
    <t xml:space="preserve">                
5 acompañamientos a redes sociales para atención a problemáticas sociales                                                                                                                                                                                                                    5 jornadas de atención a personas beneficiadas de la atención con redes sociales 
5 redes sociales fortalecidas                                                                                                                                                                                                                                                                                                               15 reuniones con las redes creadas para fortalecimiento y operativizacion ( minimo dos con cada red)</t>
  </si>
  <si>
    <t xml:space="preserve">1 programa de promoción de la participación de la mujer a traves de escuelas de liderazgo con 2000 participantes                                                                                                                                          4 mesas de trabajo para implementar políticas públicas de mujer con 200 mujeres                                                                                                                                                                                                   
4 Talleres de capacitación al C.C.M.
11 charlas sobre ley 1257/2008 con 300 mujeres y hombres 
600 mujeres y hombres capacitados en diferentes artes y oficios
15 talleres promoción de la no Violencia intrafamiliar                                              
15 talleres nuestro hogar territorio de paz                                               
84 mujeres trabajadoras sexuales con acompañamiento y capacitación
5 organizaciones de mujeres con acompañamiento                         
1 conmemoración del día de la mujer    
1 actividad de conmemoración del día de la no violencia contra la mujer                                                                                                                                                                                                                             2 actividades con mujeres educadoras para la prevención de problemáticas asociadas a la mujer y familia.                                                                                                                                                  1 encuentro de lideresas del municipio de Armenia                                                                                                                                                                                                                                                                 15 talleres sobre derechos de las mujeres                                                                                                                                                                                                                                                                                        1 proyecto productivos de mujeres con acompañamiento                                                                                                                                                                                                                                                     1 programa de promoción del buen trato en la familia                                                                                                                                                                                                                                                            8 reuniones de mujeres con enfoque diferencial (afro, desplazadas, indígenas, rurales, etc), para fortalecer la participación de la mujer                                                                                                                                                   2 campañas contra la trata de personas                                                                                           
10 visitas a organizaciones de mujeres para actualización de información                    </t>
  </si>
  <si>
    <t xml:space="preserve">4 reuniones de fortalecimiento de la  red institucional, desde la identificación de entidades o fundaciones u organizaciones que trabajan con y para los habitantes de la calle. (Mesas de Trabajo). 
4 Jornada de atención para habitantes de calle cada 1 con 100 habitantes  de la calle 
312 habitantes de en atención u orientación.                      
17 habitantes de calle con retorno a su ciudad de origen.                                                                                                                                                                                                                                                  
2 campaña de recepción de ayudas para habitantes de calle y no limosna                                                                                                                                                                                                                    2 reuniones con empresarios para participar de red de responsabilidad social                                             
6 campaña de prevención de SPA y VIH con habitantes de la calle    
1 programa de ocupacional para habitantes de la calle   
100 entregas de ayudas complementarias a hogares de paso y/o a habitantes de la calle 
4 jornadas  de recuperación de los no lugares
2 campaña de reintegración familiar                                   
1 programa de atención de alojamiento y alimentación en hogar de paso a habitantes de la calle                                                                                                                                                                        1 programa de atencion humanitaria en centro de acogida para habitantes de la calle consumidores  </t>
  </si>
  <si>
    <t xml:space="preserve">6 centros de bienestar del adulto mayor con seguimiento 
2 Encuentro de Directores de CBA para compartir experiencias
6 CBA con trasferencias de recursos de estampillas para el Bienestar del adulto mayor
2 centros vida con atención a adultos mayores vulnerables con 104.693 atenciones   
6 talleres en CBA 
19 seguimientos a centro vida                                                                                                                                                                                                                                                                                                            1 encuentro directores de centro vida                                                                                                                                                                                                                                                                                             5 talleres de apoyo a intervencion gerontologica en centro vida </t>
  </si>
  <si>
    <t xml:space="preserve">20 reuniones de acompañamiento al CODELPA                                                                                                                                                                                                                                                                      7 acompañamiento a asambleas de CODELPA                                                                                                                                                                                                                                                                      100% de asesorías en atención y orientación en diferentes temas                                                                                                                                                                                                                                    11  Reuniones de Presupuesto Participativo 2016 fase deliberatoria
30 reuniones de presupuesto participativo 2016 fase decisoria                                    
11 entregas de presupuesto participativo vigencia 2014 y otras                                                                                                                                                                                                
1 Encuentro intercambio de experiencias 10 Comunas y el corregimiento el Caimo.
1 programas de Escuelas de liderazgo
3 capacitaciones (temas posibles: Planeación y elaboración de proyectos productivos, Control a la gestión pública, derechos humanos y/o legislacion comunal )                                      
</t>
  </si>
  <si>
    <t xml:space="preserve">2 capacitaciones con funcionarios y contratistas de la  Unidad de Participación Ciudadana y Desarrollo Local en temas de competencia para el fortalecimiento de la gestión                                                                                                           10 reuniones de planeación y/o seguimiento a las labores que desarrolla la unidad de participacion ciudadana y desarrollo local                                                                                              11 Capacitaciones en procesos comunales y barriales                       
30 acompañamientos y apoyo en su funcionamiento administrativo a las asociaciones de JAC ASOCOMUNALES                                                                                                                                                                                                                 
2 asambleas generales de JAC                                                                                                                                                                                                                                                                                                             55 Acompañamientos a asambleas comunales realizadas en las comunas                                                                                                                                                                                                                      3 reuniones de promocion de conformacion de asociaciones de JAC                                                                                                                                                                                                                                                                                                                                                                                   Una aplicación del procedimiento estandarizado  para identificar  las problemáticas comunitarias y gestionar alternativas de acuerdo a la competencia.                                                                                                                                11 comunicados de prensa  o informes digitales con informacion de las actividades realizadas en las comunas                                                                                                                                              11 capacitaciones para fortalecer los comites de convivencia de las JAC                                                                                                                                                                                                                         6 barrios acompañados en procesos de conformacion y legalizacion de JAC.                                                                                                                                                                                                               100% de asesorias solicitadas por  JAC en lo procesos relacionados con el otorgamiento, suspensión, cancelación de personería juridica                                                                     Realizar 30 visitas de control de las actuaciones de los organismos comunales legalmente constituidos                                                                                                                                                         Realizar 30 visitas de inspección de las actuaciones de los organismos comunales legalmente constituidos                                                                                                                                                  Realizar 30 visitas de vigilancia de las actuaciones de los organismos comunales legalmente constituidos                                                                                                                  </t>
  </si>
  <si>
    <t xml:space="preserve">1 celebración mes de la niñez y la recreación con 10.000 NN
 1 campaña prevención pólvora 
800 NNA atenciones en las ludotecas.
12 talleres de valores y prevención de violencia intrafamiliar a padres de familia                 
14 actividades navideñas a 20.000 NN
21 jornadas en actividades lúdico recreativas en garantía de derechos en zonas vulnerables 857 NN 
6 cupos para hogar de paso.
22 ludotecas móvil en prevención de riesgos sociales en zonas vulnerables.  Con 722 NN 
19 talleres de prevención abuso sexual, escnna y violencia intrafamiliar con 930 NN   
1 celebración de los niños en octubre 
13 jornadas de prevención de trabajo infantil                                                                                                             3 campañas de prevención de escnna en el marco del turismo  
4 sesiones del Consejo municipal infantil                                                                                  
4 sesiones de Comité CETI                                                                                                      
4 sesiones sub Comité de infancia                                                                                     
1 concurso de dibujo                                                                                                                                                          10 actividades de atención y/o capacitación con enfoque diferencial con familias de niños de 6 a 12 años                                                                                                         
2 reuniones de implementación de la política pública de infancia y adolescencia                                                                                                                                1 reunión de informe de gestión de acuerdo a la ley                                                                 
11 talleres de socialización de la política pública de infancia y adolescencia
</t>
  </si>
  <si>
    <t xml:space="preserve">2 mesas de trabajo con el CMJ para la implementación de la política pública de juventud                                
2 reuniones de gestión y socialización ley primer empleo con jóvenes                                                                                                                                                                                                                                 2 reuniones con empresarios para socializar y promocionar la ley de primer empleo                                                                                                                                                                                                   6 reuniones de comités de ejes estructurantes para implementación de la política pública de juventud                                                                     
14 jornadas de prevención suicidio en comunidades vulnerables                                                                                                                                         14 Jornadas para el fortalecimiento de una cultura de convivencia
4 Espacios de encuentro intergeneracional con familias de los jóvenes                
13 Talleres sobre medios alternativos de resolución de conflictos                              
5 Jornadas de atención y acompañamiento a jóvenes en comunas de alto riesgo
11 jornadas de socialización de la política pública de acuerdo al estatuto de ciudadanía juvenil                                                                                                                                                                       1 informe de seguimiento a la implementación de la política pública de juventud                                                                                                 
4 reuniones de la comisión de concertación y decisión de la plataforma de juventud                                                                                                                                                                                               4 jornadas de atención a jóvenes con enfoque diferencial                                                  
4 jornadas de promoción del ejercicio de la ciudadanía en los jóvenes                                                                                                                                                                                                                     11 jornadas de socialización de la Política Publica de juventud en las comunas                                                                                                
1 apoyo al consejo municipal de juventud                                                                            
</t>
  </si>
  <si>
    <t xml:space="preserve">3600 personas con atención y orientación desde la UAO                       
454 atenciones con ayuda humanitaria inmediata (paquete alimenticio y kit de aseo)
2 jornadas de prevención y protección de derechos humanos. (30 personas cada una             
1 actividad lúdica para integrantes de organizaciones de desplazados.    
4 talleres de uso y aprovechamiento tiempo libre y/u ocupacionales  para organizaciones de población víctima y desplazada 
3 reuniones con representantes de organizaciones de desplazados 
6 reuniones de acompañamiento a la Mesa de participación de Víctimas 
50 visitas de seguimiento a la población desplazada que declara y cuenta con red de apoyo familiar                                                                                                                                                                   5 actividades de orientacion, integracion y/o atencion a personas y familias que se encuentran en el hogar de paso
4 visitas de seguimiento a organizaciones juveniles de población desplazada  reportadas a la Secretaria de Desarrollo Social                                                                                                                                                                            1 jornada de formacion y orientacion de lideres e identificacion de nuevos liderazgos                                                                                                                                                                                         2 jornada de atención a poblacion victima con enfoque diferencial  </t>
  </si>
  <si>
    <r>
      <t xml:space="preserve">2 capacitaciones con funcionarios y contratistas de la  Unidad de Participación Ciudadana y Desarrollo Local en temas de competencia para el fortalecimiento de la gestión                                                                                                           10 reuniones de planeación y/o seguimiento a las labores que desarrolla la unidad de participacion ciudadana y desarrollo local                                                                                              12 Capacitaciones en procesos comunales y barriales                       
30 acompañamientos y apoyo en su funcionamiento administrativo a las asociaciones de JAC ASOCOMUNALES                                                                                                                                                                                                                 
2 asambleas generales de JAC                                                                                                                                                                                                                                                                                                             55 Acompañamientos a asambleas comunales realizadas en las comunas                                                                                                                                                                                                                      6 reuniones de promocion de conformacion de asociaciones de JAC                                                                                                                                                                                                                             </t>
    </r>
    <r>
      <rPr>
        <sz val="8"/>
        <color indexed="10"/>
        <rFont val="Arial"/>
        <family val="2"/>
      </rPr>
      <t xml:space="preserve"> </t>
    </r>
    <r>
      <rPr>
        <sz val="8"/>
        <rFont val="Arial"/>
        <family val="2"/>
      </rPr>
      <t xml:space="preserve">                                                                                                                                                     1 aplicación del procedimiento estandarizado  para identificar  las problemáticas comunitarias y gestionar alternativas de acuerdo a la competencia.                                                                                                                                11 comunicados de prensa  o informes digitales con informacion de las actividades realizadas en las comunas                                                                                                                                              12 capacitaciones para fortalecer los comites de convivencia de las JAC                                                                                                                                                                                                                         19 barrios acompañados en procesos de conformacion y legalizacion de JAC.                                                                                                                                                                                                               100% de asesorias solicitadas por  JAC en lo procesos relacionados con el otorgamiento, suspensión, cancelación de personería juridica                                                                     Realizar 30 visitas de control de las actuaciones de los organismos comunales legalmente constituidos                                                                                                                                                         Realizar 30 visitas de inspección de las actuaciones de los organismos comunales legalmente constituidos                                                                                                                                                  Realizar 30 visitas de vigilancia de las actuaciones de los organismos comunales legalmente constituidos                                                                                                                  </t>
    </r>
  </si>
  <si>
    <t xml:space="preserve">1 seguimientos a la Implementación  de la Política Pública
2 reuniones interinstitucionales para implementación de la política Publica de Discapacidad                                                                                                                                                              6 reuniones de comités por ejes estructurantes de la política publica       
2 capacitación a empresarios sobre inclusión laboral a personas con discapacidad
15 Talleres de formación comunitaria para la prevención de la discapacidad 
1 Taller ocupacional dirigido a personas con discapacidad                                                                                                                                                                                                                                                  13 jornadas recreativas y cuturales para personas en condicion de discapacidad  
6 reuniones del comité de discapacidad                                                                                                                                                                                                                                                                                         1 encuentro de lideres                                                                                                                                                                                                                                                                                                                                                                         </t>
  </si>
  <si>
    <t xml:space="preserve">18 talleres de capacitación y/o fortalecimiento a organizaciones que trabajan con y para la discapacidad                                                                                                                                                       400  personas atendidas en orientación y direccionamiento permanente. 
50 visitas domiciliarias.
11 capacitación  sobre mecanismos de protección de los derechos de las personas con discapacidad
1 Taller de actualización para Cuidadores de personas con discapacidad
50 ayudas complementarias para personas con discapacidad.
1 celebración del día blanco  
1 celebración día internacional discapacidad  
4 talleres ocupacionales  a jovenes con discapacidad cognitiva                                                              
4 jornadas del programa de acompañamiento y mercadeo social  a proyectos productivos  a organizaciones                                                                                                                                                 2 jornadas de oferta de servicios institucionales a población en condición de discapacidad   
1 organización de población con discapacidad con fortalecimiento 
11 jornadas de promoción de derechos y acciones en pro de las personas con discapacidad en instituciones educativas
1 foro sobre derechos de las personas con discapacidad                                                                                                                                                                                                                                                                                                                                                      
11 Jornadas de promocion del registro y localización de personas en condición de discapacidad                                                                                                                                                                                                                                  
</t>
  </si>
  <si>
    <t xml:space="preserve">10 proyectos de presupuesto participativo 2014 - 2015 gestionados                                                                                                                                                                                                                                      60 seguimientos al presupuesto participativo 2012- 2013-2014                                                                                                                                                                                                                                                30 reuniones de seguimiento plan de desarrollo comunal    </t>
  </si>
  <si>
    <t>15 capacitaciones a organizaciones juveniles en liderazgo y emprenderismo                                                                                                        14 jornadas del programa de aprovechamiento del tiempo libre a través de actividades deportivas                                                                                                                          4 capacitaciones ocupacionales en la Casa de la Juventud.               
1413 jóvenes atendidos desde la casa de la Juventud.                                 
1 celebración de la semana nacional de la juventud                                     
11 jornadas del Programa "Cine Club" en prevención al reclutamiento en la casa de la juventud y en las comunas de Armenia.                                                                                                                  
1 encuentro municipal de líderes juveniles.           
10 talleres de fortalecimiento organizaciones de barrismo social                                                                                                                                   5 actividades de cultura urbana con organizaciones de barrismo social                                                                                                         1 capacitación en formulación de proyectos                                               
2 ofertas institucionales programáticas para los jóvenes del municipio                                                                                                                       2 taller formación jóvenes a como sujetos de derechos y protagonistas del desarrollo local                                                                                                                                                                                                                                                                                                                                                                                                                                                          2 asambleas juveniles                                                                                             
11 jornadas de capacitación sobre el estatuto de ciudadanía de juvenil                                                                                             11 jornadas de descentralización de servicios de la casa de la juventud en las comunas                                                                                                                                                            0 proyecto juvenil con fortalecimiento</t>
  </si>
  <si>
    <t xml:space="preserve">7 reuniones de la mesa municipal de LGBTI 
8 Campaña de sensibilización,  respeto y garantía de derechos humanos.
1 Capacitación y formación en emprendimiento de proyectos productivos
2 jornadas de atención a la comunidad LGBTI                   
2 jornadas de fortalecimiento a organizaciones de la comunidad LGBTI                                                                                                                                                                                                                          1 encuentro de líderes de la comunidad LGBTI
6 visitas a organizaciones de comunidad LGBTI para actualización de información                                                                                                                                                                                                 0 apoyo a proyecto productivo a organizacion de comunidad LGBTI
</t>
  </si>
  <si>
    <r>
      <t>202 Personas con seguimiento a la medida (hogar de paso, y/o personas con red familiar) de las victimas que lleguen al municipio durante el año 2015                                                                                          
2 Actividades de promoción de la oferta institucional para poblacion victima y desplazada para 85 personas                                                                                                                                          2 Seguimiento al PAT Plan de acción territorial  
1 Apoyo en implementacion Plan de Atención Psicosocial y al Plan de Prevención y Protección de Derechos Humanos                                                                                                                                                                                                                                                          50 personas desplazadas y victimas con valoración social y perfil socio familiar.  
 1 socializacion de la caracterizacion de víctimas y poblacion desplazada                                                                                                                                                                                                                    4 reuniones con el equipo interinstitucional de la UAO
4 reuniones del Comité Territorial de Justicia Transicional.
9 reuniones de los Subcomités de prevención y protección a las Víctimas del conflicto Armado,  Subcomité de Atención y asistencia a Víctimas.  Y subcomité reparación a víctimas.                                                                                                                                                                                                                                                                                                                                                      3 socialización del CONPES 3784 de 2013 “Lineamientos de Política Pública para la prevención de riesgos, la protección y garantía de los derechos de las mujeres víctimas del conflicto armado”                                                                                                                                                                                                                                                                                                                                  1 Socialización del conpes social 161                                                                                                                                                                                                                                                                                            1 conmemoración del dia de la memoria con las víctimas                                                                                                                                                                                                                                                            1 conmemoracion dia internacional de los desaparecidos                                                                                                                                                                                                                                                    1 conmemoracion dia del adulto mayor victima                                                                                                                                                                                                                                                                                1</t>
    </r>
    <r>
      <rPr>
        <sz val="9"/>
        <color rgb="FFFF0000"/>
        <rFont val="Arial"/>
        <family val="2"/>
      </rPr>
      <t xml:space="preserve"> </t>
    </r>
    <r>
      <rPr>
        <sz val="9"/>
        <rFont val="Arial"/>
        <family val="2"/>
      </rPr>
      <t>apoyo a proyecto productivo</t>
    </r>
    <r>
      <rPr>
        <sz val="9"/>
        <color rgb="FFFF0000"/>
        <rFont val="Arial"/>
        <family val="2"/>
      </rPr>
      <t xml:space="preserve">      </t>
    </r>
    <r>
      <rPr>
        <sz val="9"/>
        <rFont val="Arial"/>
        <family val="2"/>
      </rPr>
      <t xml:space="preserve">                                               </t>
    </r>
  </si>
  <si>
    <r>
      <rPr>
        <sz val="9"/>
        <rFont val="Arial"/>
        <family val="2"/>
      </rPr>
      <t xml:space="preserve">18 talleres de capacitación y/o fortalecimiento a organizaciones que trabajan con y para la discapacidad                                                                                                                                                       527  personas atendidas en orientación y direccionamiento permanente. 
54 visitas domiciliarias.
15 capacitación  sobre mecanismos de protección de los derechos de las personas con discapacidad
1 Taller de actualización para Cuidadores de personas con discapacidad
118 ayudas complementarias para personas con discapacidad.
1 celebración del día blanco  
1 celebración día internacional discapacidad  
4 talleres ocupacionales  a jovenes con discapacidad cognitiva                                                              
4 jornadas del programa de acompañamiento y mercadeo social  a proyectos productivos  a organizaciones                                                                                                                                                 4 jornadas de oferta de servicios institucionales a población en condición de discapacidad   
1 organización de población con discapacidad con fortalecimiento 
12 jornadas de promoción de derechos y acciones en pro de las personas con discapacidad en instituciones educativas
1 foro sobre derechos de las personas con discapacidad                                                                                                                                                                                                                                                                                                       </t>
    </r>
    <r>
      <rPr>
        <sz val="9"/>
        <color indexed="8"/>
        <rFont val="Arial"/>
        <family val="2"/>
      </rPr>
      <t xml:space="preserve">                                               
11 Jornadas de promocion del registro y localización de personas en condición de discapacidad                                                                                                                                                                                                                                  </t>
    </r>
    <r>
      <rPr>
        <sz val="9"/>
        <rFont val="Arial"/>
        <family val="2"/>
      </rPr>
      <t xml:space="preserve">
</t>
    </r>
  </si>
  <si>
    <r>
      <t xml:space="preserve">6 acompañamiento a entregas del subsidio Colombia mayor para adultos mayores.  
10.000 personas en atención u orientación
54  grupos de adultos mayores fortalecidos  a través de capacitación en intervención comunitaria y gerontológica. 
10 reuniones de acompañamiento al cabildo municipal
12 Actividades de encuentros intergeneracionales en los grupos de adulto mayor por comunas
1 reinado del adulto mayor
4 talleres de fortalecimiento al cabildo municipal del adulto mayor
Apoyo a 23 actividades de uso del tiempo libre a los grupos de adulto mayor 
Apoyar y acompañar 5 actividades realizadas en el Centro Social con Adultos Mayores.
5 campañas de inclusión familiar y comunitaria de los adultos mayores                                                                                                                                                                                                                        20 grupos de adulto mayor entrega de sudaderas                     
200 visitas domiciliarias                                                                                                                                                                                                                                                                                                                                                                                                                                                                                                                                                                                                     7 sesiones de consejo municipal de atención integral al adulto mayor 
1 seguimientos al plan de acción de la política de envejecimiento y vejez municipal 
1 concurso de disfraces entre los grupos de adulto mayor                                                                                                                                                                                                                                              12 jornadas de promoción de los derechos de los adultos mayores                                                                                                                                                                                                                                                                                                                                                                                                                                                    1 conmemoracion mes del adulto mayor y del dia del pensionado     </t>
    </r>
    <r>
      <rPr>
        <sz val="9"/>
        <color indexed="17"/>
        <rFont val="Arial"/>
        <family val="2"/>
      </rPr>
      <t xml:space="preserve">                                                       </t>
    </r>
  </si>
  <si>
    <r>
      <rPr>
        <sz val="9"/>
        <rFont val="Arial"/>
        <family val="2"/>
      </rPr>
      <t xml:space="preserve">4 reportes desde el observatorio sobre seguimiento a problemáticas                                                                                                                                                                                                                                 1 programa de prevención de consumo de SPA en el marco de la (alerta temprana)  con 3000  NNA participantes                                                                                                                                          1 programa de prevención de embarazos en adolescentes con  6000 A participantes                                                                                                                                                                                                 
11 campaña sobre migración adecuada                                                                                                                                                                                                                                                                                         20 cupos de tratamiento de rehabilitación consumo SPA                                                                                                                                                                                                                                                                                                                                                                                                                                                    1 programa mi barrio territorio de paz con la participación de 2000 beneficiarios                                                                                                                                                                                                        11 jornadas de identificación de problemáticas asociadas a la familia                                                                                                                                                                                                                                                                                                                                                                                                                                                                                                                       1 informe al Consejo de Política Social  de seguimiento a problemáticas sociales desde el observatorio                                                                                                                                                                                                              5 jornadas de atención con enfoque diferencial                                                                                                                                                                                                                                                                                                                                                                                                                                                                                                                                                   11 actividades de prevención de consumo de sustancias psicoactivas en comunas priorizadas por la alerta temprana 
11 actividades de prevención a la vinculación al conflicto generado por grupos al margen de la ley                                                                                                                                                                    22 sesiones de capacitacion en escuelas de padres                                                                                                                                                                                                                                                                  11 campañas de prevención del trabajo infantil </t>
    </r>
    <r>
      <rPr>
        <sz val="9"/>
        <color indexed="8"/>
        <rFont val="Arial"/>
        <family val="2"/>
      </rPr>
      <t xml:space="preserve">
13 jornadas de prevención de violencia intrafamiliar                                                                                                                                                                                                                                                        11 jornadas de prevención de violencia de genero </t>
    </r>
  </si>
  <si>
    <t>METAS</t>
  </si>
  <si>
    <t>% DE AVANCE</t>
  </si>
  <si>
    <t>76%-100%</t>
  </si>
  <si>
    <t>51%-75%</t>
  </si>
  <si>
    <t>26%-50%</t>
  </si>
  <si>
    <t>0%-25%</t>
  </si>
  <si>
    <t xml:space="preserve">REPRESENTANTE LEGAL </t>
  </si>
  <si>
    <t>Periodo de corte:   ENERO 1  A  DICIEMBRE 31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</si>
</sst>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Red]0"/>
    <numFmt numFmtId="165" formatCode="#,##0;[Red]#,##0"/>
    <numFmt numFmtId="166" formatCode="[$$-240A]\ #,##0"/>
    <numFmt numFmtId="167" formatCode="[$$-240A]\ #,##0;[Red][$$-240A]\ #,##0"/>
    <numFmt numFmtId="168" formatCode="&quot;$&quot;#,##0"/>
  </numFmts>
  <fonts count="55">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8"/>
      <color indexed="56"/>
      <name val="Cambria"/>
      <family val="2"/>
    </font>
    <font>
      <b/>
      <sz val="15"/>
      <color indexed="56"/>
      <name val="Calibri"/>
      <family val="2"/>
    </font>
    <font>
      <b/>
      <sz val="13"/>
      <color indexed="56"/>
      <name val="Calibri"/>
      <family val="2"/>
    </font>
    <font>
      <b/>
      <sz val="10"/>
      <name val="Arial"/>
      <family val="2"/>
    </font>
    <font>
      <b/>
      <sz val="9"/>
      <name val="Arial"/>
      <family val="2"/>
    </font>
    <font>
      <sz val="8"/>
      <name val="Arial"/>
      <family val="2"/>
    </font>
    <font>
      <sz val="10"/>
      <name val="Arial"/>
      <family val="2"/>
    </font>
    <font>
      <b/>
      <sz val="9"/>
      <color indexed="81"/>
      <name val="Tahoma"/>
      <family val="2"/>
    </font>
    <font>
      <b/>
      <sz val="10"/>
      <color indexed="81"/>
      <name val="Tahoma"/>
      <family val="2"/>
    </font>
    <font>
      <b/>
      <sz val="8"/>
      <color indexed="81"/>
      <name val="Tahoma"/>
      <family val="2"/>
    </font>
    <font>
      <sz val="9"/>
      <name val="Arial"/>
      <family val="2"/>
    </font>
    <font>
      <sz val="7"/>
      <name val="Arial"/>
      <family val="2"/>
    </font>
    <font>
      <sz val="12"/>
      <color indexed="8"/>
      <name val="Arial"/>
      <family val="2"/>
    </font>
    <font>
      <sz val="12"/>
      <name val="Arial"/>
      <family val="2"/>
    </font>
    <font>
      <b/>
      <sz val="8"/>
      <color indexed="8"/>
      <name val="Arial"/>
      <family val="2"/>
    </font>
    <font>
      <sz val="8"/>
      <color indexed="8"/>
      <name val="Arial"/>
      <family val="2"/>
    </font>
    <font>
      <sz val="9"/>
      <color indexed="8"/>
      <name val="Arial"/>
      <family val="2"/>
    </font>
    <font>
      <u/>
      <sz val="9"/>
      <color indexed="10"/>
      <name val="Arial"/>
      <family val="2"/>
    </font>
    <font>
      <b/>
      <u/>
      <sz val="9"/>
      <name val="HalvettLight"/>
    </font>
    <font>
      <b/>
      <u/>
      <sz val="9"/>
      <name val="Arial"/>
      <family val="2"/>
    </font>
    <font>
      <sz val="11"/>
      <name val="Arial"/>
      <family val="2"/>
    </font>
    <font>
      <b/>
      <sz val="14"/>
      <name val="Arial"/>
      <family val="2"/>
    </font>
    <font>
      <sz val="14"/>
      <name val="Arial"/>
      <family val="2"/>
    </font>
    <font>
      <sz val="11"/>
      <color theme="1"/>
      <name val="Calibri"/>
      <family val="2"/>
      <scheme val="minor"/>
    </font>
    <font>
      <b/>
      <sz val="9"/>
      <color theme="1"/>
      <name val="Arial"/>
      <family val="2"/>
    </font>
    <font>
      <sz val="8"/>
      <color theme="1"/>
      <name val="Arial"/>
      <family val="2"/>
    </font>
    <font>
      <b/>
      <sz val="9"/>
      <color rgb="FF000000"/>
      <name val="Arial"/>
      <family val="2"/>
    </font>
    <font>
      <sz val="8"/>
      <color rgb="FF000000"/>
      <name val="Arial"/>
      <family val="2"/>
    </font>
    <font>
      <sz val="11"/>
      <color theme="1"/>
      <name val="Arial"/>
      <family val="2"/>
    </font>
    <font>
      <b/>
      <sz val="14"/>
      <color rgb="FF000000"/>
      <name val="Arial"/>
      <family val="2"/>
    </font>
    <font>
      <sz val="12"/>
      <color rgb="FF000000"/>
      <name val="Arial"/>
      <family val="2"/>
    </font>
    <font>
      <sz val="9"/>
      <name val="HalvettLight"/>
    </font>
    <font>
      <b/>
      <u/>
      <sz val="10"/>
      <name val="Arial"/>
      <family val="2"/>
    </font>
    <font>
      <b/>
      <sz val="8"/>
      <name val="Arial"/>
      <family val="2"/>
    </font>
    <font>
      <sz val="8"/>
      <color indexed="10"/>
      <name val="Arial"/>
      <family val="2"/>
    </font>
    <font>
      <sz val="9"/>
      <color rgb="FFFF0000"/>
      <name val="Arial"/>
      <family val="2"/>
    </font>
    <font>
      <sz val="9"/>
      <color indexed="17"/>
      <name val="Arial"/>
      <family val="2"/>
    </font>
    <font>
      <u/>
      <sz val="10"/>
      <name val="Arial"/>
      <family val="2"/>
    </font>
    <font>
      <b/>
      <sz val="10"/>
      <color theme="1"/>
      <name val="Arial"/>
      <family val="2"/>
    </font>
  </fonts>
  <fills count="3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8"/>
        <bgColor indexed="64"/>
      </patternFill>
    </fill>
    <fill>
      <patternFill patternType="solid">
        <fgColor rgb="FF00B050"/>
        <bgColor indexed="64"/>
      </patternFill>
    </fill>
    <fill>
      <patternFill patternType="solid">
        <fgColor indexed="9"/>
        <bgColor indexed="26"/>
      </patternFill>
    </fill>
    <fill>
      <patternFill patternType="solid">
        <fgColor theme="0"/>
        <bgColor indexed="34"/>
      </patternFill>
    </fill>
    <fill>
      <patternFill patternType="solid">
        <fgColor theme="0"/>
        <bgColor indexed="26"/>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7"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39" fillId="0" borderId="0"/>
    <xf numFmtId="0" fontId="22" fillId="0" borderId="0"/>
    <xf numFmtId="0" fontId="22" fillId="23" borderId="4" applyNumberFormat="0" applyAlignment="0" applyProtection="0"/>
    <xf numFmtId="9" fontId="1" fillId="0" borderId="0" applyFill="0" applyBorder="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8" fillId="0" borderId="8" applyNumberFormat="0" applyFill="0" applyAlignment="0" applyProtection="0"/>
    <xf numFmtId="0" fontId="15" fillId="0" borderId="9" applyNumberFormat="0" applyFill="0" applyAlignment="0" applyProtection="0"/>
  </cellStyleXfs>
  <cellXfs count="387">
    <xf numFmtId="0" fontId="0" fillId="0" borderId="0" xfId="0"/>
    <xf numFmtId="0" fontId="19" fillId="0" borderId="0" xfId="0" applyFont="1" applyAlignment="1">
      <alignment horizontal="center" vertical="center" wrapText="1"/>
    </xf>
    <xf numFmtId="0" fontId="0" fillId="0" borderId="0" xfId="0" applyFont="1" applyAlignment="1">
      <alignment horizontal="justify" vertical="center" wrapText="1"/>
    </xf>
    <xf numFmtId="0" fontId="19" fillId="0" borderId="0" xfId="0" applyFont="1" applyFill="1" applyBorder="1" applyAlignment="1">
      <alignment vertical="center"/>
    </xf>
    <xf numFmtId="0" fontId="19" fillId="0" borderId="0" xfId="0" applyFont="1" applyAlignment="1">
      <alignment vertical="center"/>
    </xf>
    <xf numFmtId="0" fontId="0" fillId="0" borderId="0" xfId="0" applyFont="1" applyAlignment="1">
      <alignment vertical="center"/>
    </xf>
    <xf numFmtId="0" fontId="19" fillId="0" borderId="10" xfId="0" applyFont="1" applyBorder="1" applyAlignment="1">
      <alignment horizontal="center" vertical="center" wrapText="1"/>
    </xf>
    <xf numFmtId="0" fontId="19" fillId="0" borderId="10" xfId="0" applyFont="1" applyFill="1" applyBorder="1" applyAlignment="1">
      <alignment horizontal="center" vertical="center" wrapText="1"/>
    </xf>
    <xf numFmtId="0" fontId="26" fillId="0" borderId="0" xfId="0" applyFont="1" applyAlignment="1">
      <alignment vertical="center"/>
    </xf>
    <xf numFmtId="0" fontId="19" fillId="0" borderId="11" xfId="0" applyFont="1" applyFill="1" applyBorder="1" applyAlignment="1">
      <alignment horizontal="center" vertical="center" wrapText="1"/>
    </xf>
    <xf numFmtId="0" fontId="26" fillId="0" borderId="10" xfId="0" applyFont="1" applyFill="1" applyBorder="1" applyAlignment="1">
      <alignment horizontal="center" vertical="center" wrapText="1"/>
    </xf>
    <xf numFmtId="9" fontId="0" fillId="0" borderId="10" xfId="0" applyNumberFormat="1" applyFont="1" applyFill="1" applyBorder="1" applyAlignment="1">
      <alignment horizontal="center" vertical="center" wrapText="1"/>
    </xf>
    <xf numFmtId="0" fontId="19" fillId="24" borderId="10" xfId="0" applyFont="1" applyFill="1" applyBorder="1" applyAlignment="1">
      <alignment horizontal="center" vertical="center" wrapText="1"/>
    </xf>
    <xf numFmtId="0" fontId="19" fillId="24"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0" fillId="25" borderId="12" xfId="0" applyFont="1" applyFill="1" applyBorder="1" applyAlignment="1">
      <alignment horizontal="center" vertical="center"/>
    </xf>
    <xf numFmtId="1" fontId="0" fillId="0" borderId="10" xfId="36"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justify" vertical="center" wrapText="1"/>
    </xf>
    <xf numFmtId="9" fontId="0" fillId="0" borderId="10" xfId="0" applyNumberFormat="1" applyFill="1" applyBorder="1" applyAlignment="1">
      <alignment horizontal="center" vertical="center" wrapText="1"/>
    </xf>
    <xf numFmtId="0" fontId="21"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10" xfId="0" applyFont="1" applyBorder="1" applyAlignment="1">
      <alignment horizontal="justify" vertical="center" wrapText="1"/>
    </xf>
    <xf numFmtId="0" fontId="0" fillId="0" borderId="0" xfId="0" applyFont="1" applyFill="1" applyAlignment="1">
      <alignment horizontal="justify" vertical="center" wrapText="1"/>
    </xf>
    <xf numFmtId="0" fontId="0" fillId="24" borderId="10" xfId="0" applyFill="1" applyBorder="1" applyAlignment="1">
      <alignment horizontal="center" vertical="center" wrapText="1"/>
    </xf>
    <xf numFmtId="0" fontId="21" fillId="24" borderId="10" xfId="0" applyFont="1" applyFill="1" applyBorder="1" applyAlignment="1">
      <alignment horizontal="center" vertical="center" wrapText="1"/>
    </xf>
    <xf numFmtId="0" fontId="26" fillId="24" borderId="10" xfId="0" applyFont="1" applyFill="1" applyBorder="1" applyAlignment="1">
      <alignment horizontal="center" vertical="center" wrapText="1"/>
    </xf>
    <xf numFmtId="1" fontId="22" fillId="24" borderId="10" xfId="36" applyNumberFormat="1" applyFont="1" applyFill="1" applyBorder="1" applyAlignment="1">
      <alignment horizontal="center" vertical="center" wrapText="1"/>
    </xf>
    <xf numFmtId="0" fontId="0" fillId="24" borderId="10" xfId="0" applyFont="1" applyFill="1" applyBorder="1" applyAlignment="1">
      <alignment horizontal="center" vertical="center" wrapText="1"/>
    </xf>
    <xf numFmtId="167" fontId="0" fillId="0" borderId="10" xfId="0" applyNumberFormat="1" applyFill="1" applyBorder="1" applyAlignment="1">
      <alignment horizontal="center"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Border="1" applyAlignment="1">
      <alignment horizontal="center" vertical="center"/>
    </xf>
    <xf numFmtId="0" fontId="0" fillId="0" borderId="0" xfId="0" applyFont="1" applyFill="1" applyBorder="1" applyAlignment="1">
      <alignment vertical="center"/>
    </xf>
    <xf numFmtId="0" fontId="26"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0" fillId="26" borderId="16" xfId="0" applyFont="1" applyFill="1" applyBorder="1" applyAlignment="1">
      <alignment horizontal="center" vertical="center" wrapText="1"/>
    </xf>
    <xf numFmtId="0" fontId="19" fillId="26" borderId="17" xfId="0" applyFont="1" applyFill="1" applyBorder="1" applyAlignment="1">
      <alignment horizontal="center" vertical="center" wrapText="1"/>
    </xf>
    <xf numFmtId="0" fontId="20" fillId="26" borderId="17" xfId="0" applyFont="1" applyFill="1" applyBorder="1" applyAlignment="1">
      <alignment horizontal="center" vertical="center" wrapText="1"/>
    </xf>
    <xf numFmtId="0" fontId="20" fillId="26" borderId="18" xfId="0" applyFont="1" applyFill="1" applyBorder="1" applyAlignment="1">
      <alignment horizontal="center" vertical="center" wrapText="1"/>
    </xf>
    <xf numFmtId="0" fontId="20" fillId="26" borderId="19" xfId="0" quotePrefix="1" applyFont="1" applyFill="1" applyBorder="1" applyAlignment="1">
      <alignment horizontal="center" vertical="center" wrapText="1"/>
    </xf>
    <xf numFmtId="0" fontId="20" fillId="26" borderId="20" xfId="0" applyFont="1" applyFill="1" applyBorder="1" applyAlignment="1">
      <alignment horizontal="center" vertical="center" wrapText="1"/>
    </xf>
    <xf numFmtId="0" fontId="20" fillId="26" borderId="21" xfId="0" applyFont="1" applyFill="1" applyBorder="1" applyAlignment="1">
      <alignment horizontal="center" vertical="center" wrapText="1"/>
    </xf>
    <xf numFmtId="0" fontId="20" fillId="26" borderId="22" xfId="0" quotePrefix="1" applyFont="1" applyFill="1" applyBorder="1" applyAlignment="1">
      <alignment horizontal="center" vertical="center" wrapText="1"/>
    </xf>
    <xf numFmtId="0" fontId="20" fillId="26" borderId="23" xfId="0" applyFont="1" applyFill="1" applyBorder="1" applyAlignment="1">
      <alignment horizontal="center" vertical="center" wrapText="1"/>
    </xf>
    <xf numFmtId="0" fontId="0"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24" xfId="0" applyFont="1" applyBorder="1" applyAlignment="1">
      <alignment horizontal="center" vertical="center"/>
    </xf>
    <xf numFmtId="0" fontId="0" fillId="25" borderId="10" xfId="0" applyFont="1" applyFill="1" applyBorder="1" applyAlignment="1">
      <alignment horizontal="center" vertical="center"/>
    </xf>
    <xf numFmtId="166" fontId="19" fillId="24" borderId="10" xfId="0" applyNumberFormat="1" applyFont="1" applyFill="1" applyBorder="1" applyAlignment="1">
      <alignment horizontal="center" vertical="center" wrapText="1"/>
    </xf>
    <xf numFmtId="0" fontId="0" fillId="27" borderId="0" xfId="0" applyFont="1" applyFill="1" applyBorder="1" applyAlignment="1">
      <alignment horizontal="center" vertical="center" wrapText="1"/>
    </xf>
    <xf numFmtId="0" fontId="19" fillId="27" borderId="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horizontal="center" vertical="center"/>
    </xf>
    <xf numFmtId="0" fontId="19" fillId="25" borderId="12" xfId="0" applyFont="1" applyFill="1" applyBorder="1" applyAlignment="1">
      <alignment horizontal="center" vertical="center"/>
    </xf>
    <xf numFmtId="0" fontId="19" fillId="0" borderId="0" xfId="0" applyFont="1" applyFill="1" applyAlignment="1">
      <alignment vertical="center"/>
    </xf>
    <xf numFmtId="0" fontId="0" fillId="0" borderId="12" xfId="0" applyFont="1" applyBorder="1" applyAlignment="1">
      <alignment horizontal="center" vertical="center"/>
    </xf>
    <xf numFmtId="0" fontId="19" fillId="28" borderId="25" xfId="0" applyFont="1" applyFill="1" applyBorder="1" applyAlignment="1">
      <alignment vertical="center"/>
    </xf>
    <xf numFmtId="0" fontId="26" fillId="0" borderId="0" xfId="0" applyFont="1" applyAlignment="1">
      <alignment horizontal="center" vertical="center"/>
    </xf>
    <xf numFmtId="0" fontId="20" fillId="0" borderId="0" xfId="0" applyFont="1" applyBorder="1" applyAlignment="1">
      <alignment horizontal="center" vertical="center"/>
    </xf>
    <xf numFmtId="0" fontId="20" fillId="0" borderId="26" xfId="0" applyFont="1" applyBorder="1" applyAlignment="1">
      <alignment horizontal="center" vertical="center"/>
    </xf>
    <xf numFmtId="0" fontId="20" fillId="0" borderId="26" xfId="0" applyFont="1" applyFill="1" applyBorder="1" applyAlignment="1">
      <alignment horizontal="center" vertical="center" wrapText="1"/>
    </xf>
    <xf numFmtId="0" fontId="20" fillId="29" borderId="26" xfId="0" applyFont="1" applyFill="1" applyBorder="1" applyAlignment="1">
      <alignment horizontal="center" vertical="center" wrapText="1"/>
    </xf>
    <xf numFmtId="0" fontId="20" fillId="29" borderId="27" xfId="0" applyFont="1" applyFill="1" applyBorder="1" applyAlignment="1">
      <alignment horizontal="center" vertical="center"/>
    </xf>
    <xf numFmtId="0" fontId="26" fillId="0" borderId="0" xfId="0" applyFont="1" applyBorder="1" applyAlignment="1">
      <alignment horizontal="center" vertical="center"/>
    </xf>
    <xf numFmtId="0" fontId="26" fillId="0" borderId="0" xfId="0" applyFont="1" applyFill="1" applyAlignment="1">
      <alignment horizontal="center" vertical="center"/>
    </xf>
    <xf numFmtId="10" fontId="20" fillId="26" borderId="10" xfId="0" applyNumberFormat="1" applyFont="1" applyFill="1" applyBorder="1" applyAlignment="1">
      <alignment horizontal="center" vertical="center" wrapText="1"/>
    </xf>
    <xf numFmtId="3" fontId="19" fillId="0" borderId="0" xfId="0" applyNumberFormat="1" applyFont="1" applyBorder="1" applyAlignment="1">
      <alignment vertical="center"/>
    </xf>
    <xf numFmtId="3" fontId="19" fillId="0" borderId="0" xfId="0" applyNumberFormat="1" applyFont="1" applyFill="1" applyBorder="1" applyAlignment="1">
      <alignment vertical="center"/>
    </xf>
    <xf numFmtId="3" fontId="20" fillId="26" borderId="22" xfId="0" applyNumberFormat="1" applyFont="1" applyFill="1" applyBorder="1" applyAlignment="1">
      <alignment vertical="center" wrapText="1"/>
    </xf>
    <xf numFmtId="3" fontId="19" fillId="25" borderId="10" xfId="0" applyNumberFormat="1" applyFont="1" applyFill="1" applyBorder="1" applyAlignment="1">
      <alignment vertical="center"/>
    </xf>
    <xf numFmtId="3" fontId="19" fillId="25" borderId="10" xfId="0" applyNumberFormat="1" applyFont="1" applyFill="1" applyBorder="1" applyAlignment="1">
      <alignment vertical="center" wrapText="1"/>
    </xf>
    <xf numFmtId="168" fontId="19" fillId="0" borderId="10" xfId="0" applyNumberFormat="1" applyFont="1" applyFill="1" applyBorder="1" applyAlignment="1">
      <alignment vertical="center" wrapText="1"/>
    </xf>
    <xf numFmtId="3" fontId="19" fillId="27" borderId="0" xfId="0" applyNumberFormat="1" applyFont="1" applyFill="1" applyBorder="1" applyAlignment="1">
      <alignment vertical="center" wrapText="1"/>
    </xf>
    <xf numFmtId="3" fontId="19" fillId="0" borderId="0" xfId="0" applyNumberFormat="1" applyFont="1" applyAlignment="1">
      <alignment vertical="center"/>
    </xf>
    <xf numFmtId="168" fontId="19" fillId="24" borderId="10" xfId="0" applyNumberFormat="1" applyFont="1" applyFill="1" applyBorder="1" applyAlignment="1">
      <alignment vertical="center" wrapText="1"/>
    </xf>
    <xf numFmtId="0" fontId="19" fillId="26" borderId="16" xfId="0" applyFont="1" applyFill="1" applyBorder="1" applyAlignment="1">
      <alignment horizontal="center" vertical="center" wrapText="1"/>
    </xf>
    <xf numFmtId="3" fontId="0" fillId="0" borderId="13" xfId="0" applyNumberFormat="1" applyFont="1" applyBorder="1" applyAlignment="1">
      <alignment horizontal="center" vertical="center"/>
    </xf>
    <xf numFmtId="0" fontId="22" fillId="0" borderId="0" xfId="0" applyFont="1" applyBorder="1" applyAlignment="1">
      <alignment vertical="center" wrapText="1"/>
    </xf>
    <xf numFmtId="0" fontId="22" fillId="0" borderId="0" xfId="0" applyFont="1" applyBorder="1" applyAlignment="1">
      <alignment vertical="center"/>
    </xf>
    <xf numFmtId="3" fontId="0" fillId="25" borderId="12" xfId="0" applyNumberFormat="1" applyFont="1" applyFill="1" applyBorder="1" applyAlignment="1">
      <alignment horizontal="center" vertical="center"/>
    </xf>
    <xf numFmtId="0" fontId="0" fillId="25" borderId="24" xfId="0" applyFont="1" applyFill="1" applyBorder="1" applyAlignment="1">
      <alignment horizontal="center" vertical="center"/>
    </xf>
    <xf numFmtId="0" fontId="0" fillId="0" borderId="28" xfId="0" applyFont="1" applyBorder="1" applyAlignment="1">
      <alignment horizontal="center" vertical="center"/>
    </xf>
    <xf numFmtId="0" fontId="0" fillId="0" borderId="13" xfId="0" applyFont="1" applyBorder="1" applyAlignment="1">
      <alignment horizontal="center" vertical="center"/>
    </xf>
    <xf numFmtId="0" fontId="26" fillId="0" borderId="10" xfId="0" applyNumberFormat="1" applyFont="1" applyFill="1" applyBorder="1" applyAlignment="1">
      <alignment horizontal="justify" vertical="center" wrapText="1"/>
    </xf>
    <xf numFmtId="0" fontId="40" fillId="0" borderId="10" xfId="0" applyFont="1" applyFill="1" applyBorder="1" applyAlignment="1">
      <alignment horizontal="center" vertical="center" wrapText="1"/>
    </xf>
    <xf numFmtId="0" fontId="26" fillId="0" borderId="29" xfId="0" applyFont="1" applyFill="1" applyBorder="1" applyAlignment="1">
      <alignment horizontal="justify" vertical="center" wrapText="1"/>
    </xf>
    <xf numFmtId="0" fontId="41" fillId="0" borderId="10" xfId="0" applyFont="1" applyFill="1" applyBorder="1" applyAlignment="1">
      <alignment horizontal="center" vertical="center" wrapText="1"/>
    </xf>
    <xf numFmtId="0" fontId="19" fillId="0" borderId="30" xfId="0" applyFont="1" applyFill="1" applyBorder="1" applyAlignment="1">
      <alignment horizontal="center" vertical="center" wrapText="1"/>
    </xf>
    <xf numFmtId="9" fontId="20" fillId="26" borderId="10" xfId="0" applyNumberFormat="1" applyFont="1" applyFill="1" applyBorder="1" applyAlignment="1">
      <alignment horizontal="center" vertical="center" wrapText="1"/>
    </xf>
    <xf numFmtId="0" fontId="0" fillId="0" borderId="30" xfId="0" applyFont="1" applyFill="1" applyBorder="1" applyAlignment="1">
      <alignment horizontal="center" vertical="center" wrapText="1"/>
    </xf>
    <xf numFmtId="10" fontId="26" fillId="26" borderId="10" xfId="0" applyNumberFormat="1" applyFont="1" applyFill="1" applyBorder="1" applyAlignment="1">
      <alignment horizontal="center" vertical="center" wrapText="1"/>
    </xf>
    <xf numFmtId="165" fontId="0" fillId="0" borderId="10" xfId="0" applyNumberFormat="1" applyFill="1" applyBorder="1" applyAlignment="1">
      <alignment horizontal="center" vertical="center" wrapText="1"/>
    </xf>
    <xf numFmtId="0" fontId="40" fillId="30" borderId="10" xfId="0" applyFont="1" applyFill="1" applyBorder="1" applyAlignment="1">
      <alignment horizontal="center" vertical="center" wrapText="1"/>
    </xf>
    <xf numFmtId="0" fontId="42" fillId="0" borderId="31" xfId="0" applyFont="1" applyBorder="1" applyAlignment="1">
      <alignment horizontal="center" vertical="center" wrapText="1"/>
    </xf>
    <xf numFmtId="0" fontId="42" fillId="0" borderId="10" xfId="0" applyFont="1" applyBorder="1" applyAlignment="1">
      <alignment horizontal="center" vertical="center" wrapText="1"/>
    </xf>
    <xf numFmtId="0" fontId="26" fillId="0" borderId="32" xfId="0" applyFont="1" applyFill="1" applyBorder="1" applyAlignment="1">
      <alignment vertical="center" wrapText="1"/>
    </xf>
    <xf numFmtId="0" fontId="26" fillId="0" borderId="33" xfId="0" applyFont="1" applyFill="1" applyBorder="1" applyAlignment="1">
      <alignment vertical="center" wrapText="1"/>
    </xf>
    <xf numFmtId="0" fontId="40" fillId="31" borderId="10"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26" fillId="0" borderId="10" xfId="0" applyFont="1" applyFill="1" applyBorder="1" applyAlignment="1">
      <alignment horizontal="justify" vertical="center" wrapText="1"/>
    </xf>
    <xf numFmtId="0" fontId="31" fillId="0" borderId="10" xfId="0" applyFont="1" applyFill="1" applyBorder="1" applyAlignment="1">
      <alignment horizontal="center" vertical="center" wrapText="1"/>
    </xf>
    <xf numFmtId="0" fontId="26" fillId="0" borderId="34" xfId="0" applyFont="1" applyFill="1" applyBorder="1" applyAlignment="1">
      <alignment vertical="center" wrapText="1"/>
    </xf>
    <xf numFmtId="0" fontId="26" fillId="0" borderId="35" xfId="0" applyFont="1" applyFill="1" applyBorder="1" applyAlignment="1">
      <alignment horizontal="justify" vertical="center" wrapText="1"/>
    </xf>
    <xf numFmtId="0" fontId="42" fillId="0" borderId="27" xfId="0" applyFont="1" applyBorder="1" applyAlignment="1">
      <alignment horizontal="center" vertical="center" wrapText="1"/>
    </xf>
    <xf numFmtId="0" fontId="26" fillId="0" borderId="10" xfId="0" applyFont="1" applyFill="1" applyBorder="1" applyAlignment="1">
      <alignment vertical="center" wrapText="1"/>
    </xf>
    <xf numFmtId="0" fontId="40" fillId="0" borderId="31" xfId="0" applyFont="1" applyBorder="1" applyAlignment="1">
      <alignment horizontal="center" vertical="center" wrapText="1"/>
    </xf>
    <xf numFmtId="0" fontId="34" fillId="0" borderId="10" xfId="0" applyFont="1" applyFill="1" applyBorder="1" applyAlignment="1">
      <alignment horizontal="justify" vertical="center" wrapText="1"/>
    </xf>
    <xf numFmtId="0" fontId="35" fillId="0" borderId="10" xfId="0" applyFont="1" applyFill="1" applyBorder="1" applyAlignment="1">
      <alignment horizontal="center" vertical="center" wrapText="1"/>
    </xf>
    <xf numFmtId="0" fontId="26" fillId="0" borderId="36" xfId="0" applyFont="1" applyFill="1" applyBorder="1" applyAlignment="1">
      <alignment horizontal="justify" vertical="center" wrapText="1"/>
    </xf>
    <xf numFmtId="0" fontId="21" fillId="0" borderId="36" xfId="0" applyFont="1" applyFill="1" applyBorder="1" applyAlignment="1">
      <alignment horizontal="justify" vertical="center" wrapText="1"/>
    </xf>
    <xf numFmtId="0" fontId="32" fillId="0" borderId="36" xfId="0" applyFont="1" applyFill="1" applyBorder="1" applyAlignment="1">
      <alignment horizontal="justify" vertical="center" wrapText="1"/>
    </xf>
    <xf numFmtId="0" fontId="26" fillId="0" borderId="37" xfId="0" applyFont="1" applyFill="1" applyBorder="1" applyAlignment="1">
      <alignment vertical="center" wrapText="1"/>
    </xf>
    <xf numFmtId="0" fontId="35" fillId="0" borderId="38" xfId="0" applyFont="1" applyFill="1" applyBorder="1" applyAlignment="1">
      <alignment horizontal="justify" vertical="center" wrapText="1"/>
    </xf>
    <xf numFmtId="0" fontId="44" fillId="0" borderId="10" xfId="0" applyFont="1" applyFill="1" applyBorder="1" applyAlignment="1">
      <alignment horizontal="center" vertical="center" wrapText="1"/>
    </xf>
    <xf numFmtId="0" fontId="0" fillId="0" borderId="39" xfId="0" applyFill="1" applyBorder="1" applyAlignment="1">
      <alignment horizontal="justify" vertical="center" wrapText="1"/>
    </xf>
    <xf numFmtId="9" fontId="0" fillId="0" borderId="10" xfId="0" applyNumberFormat="1" applyFont="1" applyFill="1" applyBorder="1" applyAlignment="1">
      <alignment horizontal="justify" vertical="center" wrapText="1"/>
    </xf>
    <xf numFmtId="168" fontId="19" fillId="27" borderId="10" xfId="0" applyNumberFormat="1" applyFont="1" applyFill="1" applyBorder="1" applyAlignment="1">
      <alignment vertical="center" wrapText="1"/>
    </xf>
    <xf numFmtId="9" fontId="19" fillId="0" borderId="30" xfId="0" applyNumberFormat="1" applyFont="1" applyFill="1" applyBorder="1" applyAlignment="1">
      <alignment horizontal="center" vertical="center" wrapText="1"/>
    </xf>
    <xf numFmtId="10" fontId="20" fillId="27" borderId="10" xfId="0" applyNumberFormat="1" applyFont="1" applyFill="1" applyBorder="1" applyAlignment="1">
      <alignment horizontal="center" vertical="center" wrapText="1"/>
    </xf>
    <xf numFmtId="0" fontId="19" fillId="0" borderId="0" xfId="0" applyFont="1" applyFill="1" applyBorder="1" applyAlignment="1">
      <alignment horizontal="center" vertical="center" readingOrder="1"/>
    </xf>
    <xf numFmtId="0" fontId="22" fillId="0" borderId="13" xfId="0" applyFont="1" applyBorder="1" applyAlignment="1">
      <alignment horizontal="center" vertical="center" readingOrder="1"/>
    </xf>
    <xf numFmtId="0" fontId="22" fillId="0" borderId="12" xfId="0" applyFont="1" applyBorder="1" applyAlignment="1">
      <alignment horizontal="center" vertical="center" readingOrder="1"/>
    </xf>
    <xf numFmtId="0" fontId="20" fillId="26" borderId="22" xfId="0" quotePrefix="1" applyFont="1" applyFill="1" applyBorder="1" applyAlignment="1">
      <alignment horizontal="center" vertical="center" wrapText="1" readingOrder="1"/>
    </xf>
    <xf numFmtId="0" fontId="20" fillId="26" borderId="17" xfId="0" applyFont="1" applyFill="1" applyBorder="1" applyAlignment="1">
      <alignment horizontal="center" vertical="center" wrapText="1" readingOrder="1"/>
    </xf>
    <xf numFmtId="0" fontId="19" fillId="0" borderId="0" xfId="0" applyFont="1" applyBorder="1" applyAlignment="1">
      <alignment horizontal="center" vertical="center" readingOrder="1"/>
    </xf>
    <xf numFmtId="0" fontId="0" fillId="25" borderId="12" xfId="0" applyFont="1" applyFill="1" applyBorder="1" applyAlignment="1">
      <alignment horizontal="center" vertical="center" readingOrder="1"/>
    </xf>
    <xf numFmtId="0" fontId="19" fillId="25" borderId="10" xfId="0" applyFont="1" applyFill="1" applyBorder="1" applyAlignment="1">
      <alignment horizontal="center" vertical="center" readingOrder="1"/>
    </xf>
    <xf numFmtId="0" fontId="19" fillId="0" borderId="30" xfId="0" applyFont="1" applyFill="1" applyBorder="1" applyAlignment="1">
      <alignment horizontal="center" vertical="center" wrapText="1" readingOrder="1"/>
    </xf>
    <xf numFmtId="0" fontId="0" fillId="0" borderId="10" xfId="0" applyFont="1" applyFill="1" applyBorder="1" applyAlignment="1">
      <alignment horizontal="center" vertical="center" wrapText="1" readingOrder="1"/>
    </xf>
    <xf numFmtId="0" fontId="19" fillId="0" borderId="10" xfId="0" applyFont="1" applyFill="1" applyBorder="1" applyAlignment="1">
      <alignment horizontal="center" vertical="center" wrapText="1" readingOrder="1"/>
    </xf>
    <xf numFmtId="9" fontId="0" fillId="0" borderId="10" xfId="0" applyNumberFormat="1" applyFont="1" applyFill="1" applyBorder="1" applyAlignment="1">
      <alignment horizontal="center" vertical="center" wrapText="1" readingOrder="1"/>
    </xf>
    <xf numFmtId="0" fontId="0" fillId="0" borderId="39" xfId="0" applyFont="1" applyFill="1" applyBorder="1" applyAlignment="1">
      <alignment horizontal="center" vertical="center" wrapText="1" readingOrder="1"/>
    </xf>
    <xf numFmtId="0" fontId="0" fillId="0" borderId="39" xfId="0" applyFill="1" applyBorder="1" applyAlignment="1">
      <alignment horizontal="center" vertical="center" wrapText="1" readingOrder="1"/>
    </xf>
    <xf numFmtId="9" fontId="0" fillId="0" borderId="39" xfId="0" applyNumberFormat="1" applyFont="1" applyFill="1" applyBorder="1" applyAlignment="1">
      <alignment horizontal="center" vertical="center" wrapText="1" readingOrder="1"/>
    </xf>
    <xf numFmtId="0" fontId="0" fillId="24" borderId="10" xfId="0" applyFill="1" applyBorder="1" applyAlignment="1">
      <alignment horizontal="center" vertical="center" wrapText="1" readingOrder="1"/>
    </xf>
    <xf numFmtId="0" fontId="19" fillId="24" borderId="10" xfId="0" applyFont="1" applyFill="1" applyBorder="1" applyAlignment="1">
      <alignment horizontal="center" vertical="center" wrapText="1" readingOrder="1"/>
    </xf>
    <xf numFmtId="0" fontId="19" fillId="27" borderId="0" xfId="0" applyFont="1" applyFill="1" applyBorder="1" applyAlignment="1">
      <alignment horizontal="center" vertical="center" wrapText="1" readingOrder="1"/>
    </xf>
    <xf numFmtId="0" fontId="0" fillId="0" borderId="0" xfId="0" applyFont="1" applyFill="1" applyBorder="1" applyAlignment="1">
      <alignment horizontal="center" vertical="center" readingOrder="1"/>
    </xf>
    <xf numFmtId="0" fontId="0" fillId="0" borderId="0" xfId="0" applyFont="1" applyAlignment="1">
      <alignment horizontal="center" vertical="center" readingOrder="1"/>
    </xf>
    <xf numFmtId="0" fontId="0" fillId="0" borderId="12" xfId="0" applyFont="1" applyBorder="1" applyAlignment="1">
      <alignment horizontal="center" vertical="center" readingOrder="1"/>
    </xf>
    <xf numFmtId="0" fontId="19" fillId="26" borderId="17" xfId="0" applyFont="1" applyFill="1" applyBorder="1" applyAlignment="1">
      <alignment horizontal="center" vertical="center" wrapText="1" readingOrder="1"/>
    </xf>
    <xf numFmtId="0" fontId="0" fillId="0" borderId="0" xfId="0" applyFont="1" applyBorder="1" applyAlignment="1">
      <alignment horizontal="center" vertical="center" readingOrder="1"/>
    </xf>
    <xf numFmtId="164" fontId="26" fillId="0" borderId="10" xfId="0" applyNumberFormat="1" applyFont="1" applyFill="1" applyBorder="1" applyAlignment="1">
      <alignment horizontal="center" vertical="center" wrapText="1" readingOrder="1"/>
    </xf>
    <xf numFmtId="0" fontId="19" fillId="0" borderId="10" xfId="0" applyFont="1" applyBorder="1" applyAlignment="1">
      <alignment horizontal="center" vertical="center" wrapText="1" readingOrder="1"/>
    </xf>
    <xf numFmtId="0" fontId="0" fillId="0" borderId="10" xfId="0" applyFont="1" applyBorder="1" applyAlignment="1">
      <alignment horizontal="center" vertical="center" wrapText="1" readingOrder="1"/>
    </xf>
    <xf numFmtId="0" fontId="26" fillId="24" borderId="10" xfId="0" applyFont="1" applyFill="1" applyBorder="1" applyAlignment="1">
      <alignment horizontal="center" vertical="center" wrapText="1" readingOrder="1"/>
    </xf>
    <xf numFmtId="0" fontId="0" fillId="27" borderId="0" xfId="0" applyFont="1" applyFill="1" applyBorder="1" applyAlignment="1">
      <alignment horizontal="center" vertical="center" wrapText="1" readingOrder="1"/>
    </xf>
    <xf numFmtId="0" fontId="0" fillId="0" borderId="0" xfId="0" applyAlignment="1">
      <alignment horizontal="center" vertical="center" readingOrder="1"/>
    </xf>
    <xf numFmtId="0" fontId="19" fillId="25" borderId="10" xfId="0" applyFont="1" applyFill="1" applyBorder="1" applyAlignment="1">
      <alignment horizontal="center" vertical="center" wrapText="1"/>
    </xf>
    <xf numFmtId="0" fontId="19" fillId="25" borderId="10" xfId="0" applyFont="1" applyFill="1" applyBorder="1" applyAlignment="1">
      <alignment horizontal="center" vertical="center" wrapText="1" readingOrder="1"/>
    </xf>
    <xf numFmtId="0" fontId="19" fillId="25" borderId="10" xfId="0" applyFont="1" applyFill="1" applyBorder="1" applyAlignment="1">
      <alignment horizontal="center" vertical="center"/>
    </xf>
    <xf numFmtId="0" fontId="0" fillId="27" borderId="10" xfId="0" applyFont="1" applyFill="1" applyBorder="1" applyAlignment="1">
      <alignment horizontal="center" vertical="center" wrapText="1" readingOrder="1"/>
    </xf>
    <xf numFmtId="9" fontId="0" fillId="27" borderId="10" xfId="0" applyNumberFormat="1" applyFont="1" applyFill="1" applyBorder="1" applyAlignment="1">
      <alignment horizontal="center" vertical="center" wrapText="1" readingOrder="1"/>
    </xf>
    <xf numFmtId="0" fontId="0" fillId="27" borderId="10" xfId="0" applyFill="1" applyBorder="1" applyAlignment="1">
      <alignment horizontal="center" vertical="center" wrapText="1" readingOrder="1"/>
    </xf>
    <xf numFmtId="9" fontId="0" fillId="27" borderId="39" xfId="0" applyNumberFormat="1" applyFont="1" applyFill="1" applyBorder="1" applyAlignment="1">
      <alignment horizontal="center" vertical="center" wrapText="1" readingOrder="1"/>
    </xf>
    <xf numFmtId="9" fontId="0" fillId="27" borderId="10" xfId="0" applyNumberFormat="1" applyFill="1" applyBorder="1" applyAlignment="1">
      <alignment horizontal="center" vertical="center" wrapText="1" readingOrder="1"/>
    </xf>
    <xf numFmtId="0" fontId="19" fillId="25" borderId="10" xfId="0" applyFont="1" applyFill="1" applyBorder="1" applyAlignment="1">
      <alignment horizontal="center" vertical="center" wrapText="1"/>
    </xf>
    <xf numFmtId="0" fontId="19" fillId="25" borderId="10" xfId="0" applyFont="1" applyFill="1" applyBorder="1" applyAlignment="1">
      <alignment horizontal="center" vertical="center"/>
    </xf>
    <xf numFmtId="0" fontId="19" fillId="25" borderId="10" xfId="0" applyFont="1" applyFill="1" applyBorder="1" applyAlignment="1">
      <alignment horizontal="center" vertical="center" wrapText="1" readingOrder="1"/>
    </xf>
    <xf numFmtId="0" fontId="36" fillId="0" borderId="10" xfId="0" applyFont="1" applyFill="1" applyBorder="1" applyAlignment="1">
      <alignment horizontal="center" vertical="center" wrapText="1"/>
    </xf>
    <xf numFmtId="0" fontId="37" fillId="0" borderId="0" xfId="0" applyFont="1" applyFill="1" applyBorder="1" applyAlignment="1">
      <alignment horizontal="center" vertical="center"/>
    </xf>
    <xf numFmtId="0" fontId="38" fillId="0" borderId="24" xfId="0" applyFont="1" applyBorder="1" applyAlignment="1">
      <alignment horizontal="center" vertical="center"/>
    </xf>
    <xf numFmtId="0" fontId="37" fillId="26" borderId="23" xfId="0" applyFont="1" applyFill="1" applyBorder="1" applyAlignment="1">
      <alignment horizontal="center" vertical="center" wrapText="1"/>
    </xf>
    <xf numFmtId="0" fontId="37" fillId="0" borderId="0" xfId="0" applyFont="1" applyBorder="1" applyAlignment="1">
      <alignment horizontal="center" vertical="center"/>
    </xf>
    <xf numFmtId="0" fontId="38" fillId="25" borderId="12" xfId="0" applyFont="1" applyFill="1" applyBorder="1" applyAlignment="1">
      <alignment horizontal="center" vertical="center"/>
    </xf>
    <xf numFmtId="0" fontId="38" fillId="0" borderId="30" xfId="0" applyFont="1" applyFill="1" applyBorder="1" applyAlignment="1">
      <alignment horizontal="center" vertical="center" wrapText="1"/>
    </xf>
    <xf numFmtId="0" fontId="38" fillId="0" borderId="10" xfId="0" applyFont="1" applyFill="1" applyBorder="1" applyAlignment="1">
      <alignment horizontal="center" vertical="center" wrapText="1"/>
    </xf>
    <xf numFmtId="9" fontId="38" fillId="0" borderId="10" xfId="0" applyNumberFormat="1" applyFont="1" applyFill="1" applyBorder="1" applyAlignment="1">
      <alignment horizontal="center" vertical="center" wrapText="1"/>
    </xf>
    <xf numFmtId="1" fontId="38" fillId="0" borderId="10" xfId="36" applyNumberFormat="1" applyFont="1" applyFill="1" applyBorder="1" applyAlignment="1">
      <alignment horizontal="center" vertical="center" wrapText="1"/>
    </xf>
    <xf numFmtId="1" fontId="38" fillId="24" borderId="10" xfId="36" applyNumberFormat="1" applyFont="1" applyFill="1" applyBorder="1" applyAlignment="1">
      <alignment horizontal="center" vertical="center" wrapText="1"/>
    </xf>
    <xf numFmtId="0" fontId="37" fillId="24" borderId="10" xfId="0" applyFont="1" applyFill="1" applyBorder="1" applyAlignment="1">
      <alignment horizontal="center" vertical="center" wrapText="1"/>
    </xf>
    <xf numFmtId="0" fontId="37" fillId="27"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38" fillId="0" borderId="0" xfId="0" applyFont="1" applyAlignment="1">
      <alignment vertical="center"/>
    </xf>
    <xf numFmtId="1" fontId="36" fillId="0" borderId="10" xfId="36" applyNumberFormat="1" applyFont="1" applyFill="1" applyBorder="1" applyAlignment="1">
      <alignment horizontal="center" vertical="center" wrapText="1"/>
    </xf>
    <xf numFmtId="0" fontId="0" fillId="27" borderId="0" xfId="0" applyFont="1" applyFill="1" applyAlignment="1">
      <alignment vertical="center"/>
    </xf>
    <xf numFmtId="0" fontId="26" fillId="27" borderId="0" xfId="0" applyFont="1" applyFill="1" applyAlignment="1">
      <alignment horizontal="center" vertical="center"/>
    </xf>
    <xf numFmtId="0" fontId="19" fillId="27" borderId="0" xfId="0" applyFont="1" applyFill="1" applyAlignment="1">
      <alignment vertical="center"/>
    </xf>
    <xf numFmtId="0" fontId="19" fillId="27" borderId="0" xfId="0" applyFont="1" applyFill="1" applyAlignment="1">
      <alignment horizontal="center" vertical="center" wrapText="1"/>
    </xf>
    <xf numFmtId="0" fontId="26" fillId="27" borderId="10" xfId="0" applyNumberFormat="1" applyFont="1" applyFill="1" applyBorder="1" applyAlignment="1">
      <alignment horizontal="justify" vertical="center" wrapText="1"/>
    </xf>
    <xf numFmtId="0" fontId="26" fillId="27" borderId="10" xfId="0" applyFont="1" applyFill="1" applyBorder="1" applyAlignment="1">
      <alignment horizontal="center" vertical="center" wrapText="1"/>
    </xf>
    <xf numFmtId="0" fontId="0" fillId="27" borderId="0" xfId="0" applyFont="1" applyFill="1" applyAlignment="1">
      <alignment horizontal="justify" vertical="center" wrapText="1"/>
    </xf>
    <xf numFmtId="0" fontId="26" fillId="27" borderId="10" xfId="0" applyFont="1" applyFill="1" applyBorder="1" applyAlignment="1">
      <alignment horizontal="justify" vertical="center" wrapText="1"/>
    </xf>
    <xf numFmtId="0" fontId="26" fillId="27" borderId="10" xfId="0" applyFont="1" applyFill="1" applyBorder="1" applyAlignment="1">
      <alignment vertical="center" wrapText="1"/>
    </xf>
    <xf numFmtId="0" fontId="26" fillId="27" borderId="0" xfId="0" applyFont="1" applyFill="1" applyBorder="1" applyAlignment="1">
      <alignment horizontal="center" vertical="center"/>
    </xf>
    <xf numFmtId="0" fontId="0" fillId="27" borderId="0" xfId="0" applyFont="1" applyFill="1" applyAlignment="1">
      <alignment horizontal="center" vertical="center" readingOrder="1"/>
    </xf>
    <xf numFmtId="3" fontId="19" fillId="27" borderId="0" xfId="0" applyNumberFormat="1" applyFont="1" applyFill="1" applyAlignment="1">
      <alignment vertical="center"/>
    </xf>
    <xf numFmtId="0" fontId="26" fillId="27" borderId="12" xfId="0" applyNumberFormat="1" applyFont="1" applyFill="1" applyBorder="1" applyAlignment="1">
      <alignment horizontal="justify" vertical="center" wrapText="1"/>
    </xf>
    <xf numFmtId="0" fontId="26" fillId="27" borderId="12" xfId="0" applyFont="1" applyFill="1" applyBorder="1" applyAlignment="1">
      <alignment horizontal="justify" vertical="center" wrapText="1"/>
    </xf>
    <xf numFmtId="0" fontId="26" fillId="27" borderId="12" xfId="0" applyFont="1" applyFill="1" applyBorder="1" applyAlignment="1">
      <alignment horizontal="center" vertical="center" wrapText="1"/>
    </xf>
    <xf numFmtId="0" fontId="20" fillId="27" borderId="12" xfId="0" applyFont="1" applyFill="1" applyBorder="1" applyAlignment="1">
      <alignment horizontal="center" vertical="center" wrapText="1"/>
    </xf>
    <xf numFmtId="167" fontId="26" fillId="27" borderId="12" xfId="0" applyNumberFormat="1" applyFont="1" applyFill="1" applyBorder="1" applyAlignment="1">
      <alignment horizontal="center" vertical="center" wrapText="1"/>
    </xf>
    <xf numFmtId="0" fontId="20" fillId="27" borderId="24" xfId="0" applyFont="1" applyFill="1" applyBorder="1" applyAlignment="1">
      <alignment horizontal="center" vertical="center" wrapText="1"/>
    </xf>
    <xf numFmtId="167" fontId="26" fillId="27" borderId="10" xfId="0" applyNumberFormat="1" applyFont="1" applyFill="1" applyBorder="1" applyAlignment="1">
      <alignment horizontal="center" vertical="center" wrapText="1"/>
    </xf>
    <xf numFmtId="0" fontId="20" fillId="27" borderId="11" xfId="0" applyFont="1" applyFill="1" applyBorder="1" applyAlignment="1">
      <alignment horizontal="center" vertical="center" wrapText="1"/>
    </xf>
    <xf numFmtId="0" fontId="26" fillId="27" borderId="17" xfId="0" applyFont="1" applyFill="1" applyBorder="1" applyAlignment="1">
      <alignment horizontal="center" vertical="center" wrapText="1"/>
    </xf>
    <xf numFmtId="0" fontId="26" fillId="27" borderId="17" xfId="0" applyFont="1" applyFill="1" applyBorder="1" applyAlignment="1">
      <alignment horizontal="justify" vertical="center" wrapText="1"/>
    </xf>
    <xf numFmtId="167" fontId="26" fillId="27" borderId="17" xfId="0" applyNumberFormat="1" applyFont="1" applyFill="1" applyBorder="1" applyAlignment="1">
      <alignment horizontal="center" vertical="center" wrapText="1"/>
    </xf>
    <xf numFmtId="0" fontId="20" fillId="27" borderId="21" xfId="0" applyFont="1" applyFill="1" applyBorder="1" applyAlignment="1">
      <alignment horizontal="center" vertical="center" wrapText="1"/>
    </xf>
    <xf numFmtId="164" fontId="26" fillId="27" borderId="12" xfId="0" applyNumberFormat="1" applyFont="1" applyFill="1" applyBorder="1" applyAlignment="1">
      <alignment horizontal="center" vertical="center" wrapText="1" readingOrder="1"/>
    </xf>
    <xf numFmtId="1" fontId="26" fillId="27" borderId="10" xfId="0" applyNumberFormat="1" applyFont="1" applyFill="1" applyBorder="1" applyAlignment="1">
      <alignment horizontal="center" vertical="center" wrapText="1" readingOrder="1"/>
    </xf>
    <xf numFmtId="0" fontId="47" fillId="27" borderId="17" xfId="0" applyFont="1" applyFill="1" applyBorder="1" applyAlignment="1">
      <alignment horizontal="justify" vertical="center" wrapText="1"/>
    </xf>
    <xf numFmtId="0" fontId="0" fillId="27" borderId="0" xfId="0" applyFont="1" applyFill="1" applyAlignment="1">
      <alignment horizontal="center" vertical="center"/>
    </xf>
    <xf numFmtId="0" fontId="20" fillId="27" borderId="17" xfId="0" applyFont="1" applyFill="1" applyBorder="1" applyAlignment="1">
      <alignment horizontal="center" vertical="center" wrapText="1"/>
    </xf>
    <xf numFmtId="0" fontId="0" fillId="0" borderId="0" xfId="0" applyFont="1" applyFill="1" applyAlignment="1">
      <alignment horizontal="center" vertical="center"/>
    </xf>
    <xf numFmtId="0" fontId="0" fillId="0" borderId="55" xfId="0" applyFont="1" applyFill="1" applyBorder="1" applyAlignment="1">
      <alignment horizontal="left" vertical="center" wrapText="1"/>
    </xf>
    <xf numFmtId="0" fontId="21" fillId="0" borderId="0" xfId="0" applyFont="1" applyFill="1" applyAlignment="1">
      <alignment vertical="center"/>
    </xf>
    <xf numFmtId="0" fontId="21" fillId="0" borderId="0" xfId="0" applyFont="1" applyAlignment="1">
      <alignment vertical="center"/>
    </xf>
    <xf numFmtId="0" fontId="19" fillId="0" borderId="60"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4" xfId="0" applyFont="1" applyFill="1" applyBorder="1" applyAlignment="1">
      <alignment horizontal="center" vertical="center"/>
    </xf>
    <xf numFmtId="0" fontId="20" fillId="29" borderId="13" xfId="0" applyFont="1" applyFill="1" applyBorder="1" applyAlignment="1">
      <alignment horizontal="center" vertical="center" wrapText="1"/>
    </xf>
    <xf numFmtId="0" fontId="20" fillId="29" borderId="22" xfId="0" applyFont="1" applyFill="1" applyBorder="1" applyAlignment="1">
      <alignment horizontal="center" vertical="center" wrapText="1"/>
    </xf>
    <xf numFmtId="0" fontId="20" fillId="27" borderId="10" xfId="0" applyFont="1" applyFill="1" applyBorder="1" applyAlignment="1">
      <alignment horizontal="center" vertical="center" wrapText="1"/>
    </xf>
    <xf numFmtId="10" fontId="26" fillId="26" borderId="12" xfId="0" applyNumberFormat="1" applyFont="1" applyFill="1" applyBorder="1" applyAlignment="1">
      <alignment horizontal="center" vertical="center" wrapText="1"/>
    </xf>
    <xf numFmtId="10" fontId="26" fillId="26" borderId="17" xfId="0" applyNumberFormat="1" applyFont="1" applyFill="1" applyBorder="1" applyAlignment="1">
      <alignment horizontal="center" vertical="center" wrapText="1"/>
    </xf>
    <xf numFmtId="1" fontId="0" fillId="0" borderId="0" xfId="0" applyNumberFormat="1" applyFont="1" applyAlignment="1">
      <alignment vertical="center"/>
    </xf>
    <xf numFmtId="0" fontId="0" fillId="0" borderId="0" xfId="0" applyFont="1" applyAlignment="1">
      <alignment horizontal="left" vertical="center"/>
    </xf>
    <xf numFmtId="0" fontId="0" fillId="0" borderId="25" xfId="0" applyFont="1" applyBorder="1" applyAlignment="1">
      <alignment vertical="center"/>
    </xf>
    <xf numFmtId="1" fontId="0" fillId="0" borderId="25" xfId="0" applyNumberFormat="1" applyFont="1" applyBorder="1" applyAlignment="1">
      <alignment vertical="center"/>
    </xf>
    <xf numFmtId="1" fontId="19" fillId="0" borderId="0" xfId="0" applyNumberFormat="1" applyFont="1" applyAlignment="1">
      <alignment vertical="center"/>
    </xf>
    <xf numFmtId="0" fontId="19" fillId="27" borderId="0" xfId="0" applyFont="1" applyFill="1" applyBorder="1" applyAlignment="1">
      <alignment horizontal="center" vertical="center"/>
    </xf>
    <xf numFmtId="0" fontId="19" fillId="27" borderId="63" xfId="0" applyFont="1" applyFill="1" applyBorder="1" applyAlignment="1">
      <alignment horizontal="center" vertical="center"/>
    </xf>
    <xf numFmtId="0" fontId="19" fillId="0" borderId="12" xfId="0" applyFont="1" applyFill="1" applyBorder="1" applyAlignment="1" applyProtection="1">
      <alignment horizontal="center" vertical="center" wrapText="1"/>
      <protection locked="0"/>
    </xf>
    <xf numFmtId="0" fontId="19" fillId="32" borderId="12" xfId="0" applyFont="1" applyFill="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protection locked="0"/>
    </xf>
    <xf numFmtId="0" fontId="0" fillId="32" borderId="10" xfId="0" applyFont="1" applyFill="1" applyBorder="1" applyAlignment="1" applyProtection="1">
      <alignment horizontal="center" vertical="center" wrapText="1"/>
      <protection locked="0"/>
    </xf>
    <xf numFmtId="9" fontId="0" fillId="0" borderId="10" xfId="0" applyNumberFormat="1" applyFont="1" applyFill="1" applyBorder="1" applyAlignment="1" applyProtection="1">
      <alignment horizontal="center" vertical="center" wrapText="1"/>
      <protection locked="0"/>
    </xf>
    <xf numFmtId="9" fontId="0" fillId="32" borderId="10" xfId="0" applyNumberFormat="1" applyFont="1" applyFill="1" applyBorder="1" applyAlignment="1" applyProtection="1">
      <alignment horizontal="center" vertical="center" wrapText="1"/>
      <protection locked="0"/>
    </xf>
    <xf numFmtId="10" fontId="0" fillId="0" borderId="10" xfId="0" applyNumberFormat="1" applyFont="1" applyFill="1" applyBorder="1" applyAlignment="1" applyProtection="1">
      <alignment horizontal="center" vertical="center" wrapText="1"/>
      <protection locked="0"/>
    </xf>
    <xf numFmtId="9" fontId="0" fillId="0" borderId="17" xfId="0" applyNumberFormat="1" applyFont="1" applyFill="1" applyBorder="1" applyAlignment="1" applyProtection="1">
      <alignment horizontal="center" vertical="center" wrapText="1"/>
      <protection locked="0"/>
    </xf>
    <xf numFmtId="9" fontId="0" fillId="32" borderId="17" xfId="0" applyNumberFormat="1" applyFont="1" applyFill="1" applyBorder="1" applyAlignment="1" applyProtection="1">
      <alignment horizontal="center" vertical="center" wrapText="1"/>
      <protection locked="0"/>
    </xf>
    <xf numFmtId="0" fontId="0" fillId="34" borderId="68" xfId="0" applyFont="1" applyFill="1" applyBorder="1" applyAlignment="1" applyProtection="1">
      <alignment horizontal="left" vertical="justify" wrapText="1"/>
      <protection locked="0"/>
    </xf>
    <xf numFmtId="0" fontId="0" fillId="32" borderId="29" xfId="0" applyFont="1" applyFill="1" applyBorder="1" applyAlignment="1" applyProtection="1">
      <alignment horizontal="left" vertical="center" wrapText="1"/>
      <protection locked="0"/>
    </xf>
    <xf numFmtId="0" fontId="0" fillId="32" borderId="35" xfId="0" applyFont="1" applyFill="1" applyBorder="1" applyAlignment="1" applyProtection="1">
      <alignment horizontal="left" vertical="center" wrapText="1"/>
      <protection locked="0"/>
    </xf>
    <xf numFmtId="0" fontId="0" fillId="34" borderId="35" xfId="0" applyFont="1" applyFill="1" applyBorder="1" applyAlignment="1" applyProtection="1">
      <alignment horizontal="left" vertical="center" wrapText="1"/>
      <protection locked="0"/>
    </xf>
    <xf numFmtId="0" fontId="21" fillId="32" borderId="35" xfId="0" applyFont="1" applyFill="1" applyBorder="1" applyAlignment="1" applyProtection="1">
      <alignment horizontal="left" vertical="center" wrapText="1"/>
      <protection locked="0"/>
    </xf>
    <xf numFmtId="0" fontId="21" fillId="34" borderId="10" xfId="0" applyFont="1" applyFill="1" applyBorder="1" applyAlignment="1" applyProtection="1">
      <alignment horizontal="left" vertical="center" wrapText="1"/>
      <protection locked="0"/>
    </xf>
    <xf numFmtId="0" fontId="19" fillId="0" borderId="0" xfId="0" applyFont="1" applyFill="1" applyBorder="1" applyAlignment="1">
      <alignment horizontal="center" vertical="center" wrapText="1"/>
    </xf>
    <xf numFmtId="0" fontId="26" fillId="34" borderId="12" xfId="0" applyFont="1" applyFill="1" applyBorder="1" applyAlignment="1" applyProtection="1">
      <alignment horizontal="left" vertical="center" wrapText="1"/>
      <protection locked="0"/>
    </xf>
    <xf numFmtId="0" fontId="26" fillId="34" borderId="10" xfId="0" applyFont="1" applyFill="1" applyBorder="1" applyAlignment="1" applyProtection="1">
      <alignment horizontal="left" vertical="center" wrapText="1"/>
      <protection locked="0"/>
    </xf>
    <xf numFmtId="0" fontId="52" fillId="34" borderId="10" xfId="0" applyFont="1" applyFill="1" applyBorder="1" applyAlignment="1" applyProtection="1">
      <alignment horizontal="left" vertical="center" wrapText="1"/>
      <protection locked="0"/>
    </xf>
    <xf numFmtId="0" fontId="32" fillId="34" borderId="10" xfId="0" applyFont="1" applyFill="1" applyBorder="1" applyAlignment="1" applyProtection="1">
      <alignment horizontal="left" vertical="center" wrapText="1"/>
      <protection locked="0"/>
    </xf>
    <xf numFmtId="0" fontId="26" fillId="34" borderId="17" xfId="0" applyFont="1" applyFill="1" applyBorder="1" applyAlignment="1" applyProtection="1">
      <alignment horizontal="left" vertical="center" wrapText="1"/>
      <protection locked="0"/>
    </xf>
    <xf numFmtId="0" fontId="19" fillId="26" borderId="69" xfId="0" applyFont="1" applyFill="1" applyBorder="1" applyAlignment="1">
      <alignment horizontal="center" vertical="center"/>
    </xf>
    <xf numFmtId="0" fontId="19" fillId="26" borderId="63" xfId="0" applyFont="1" applyFill="1" applyBorder="1" applyAlignment="1">
      <alignment horizontal="center" vertical="center"/>
    </xf>
    <xf numFmtId="0" fontId="19" fillId="0" borderId="33" xfId="0" applyFont="1" applyFill="1" applyBorder="1" applyAlignment="1">
      <alignment horizontal="center" vertical="center"/>
    </xf>
    <xf numFmtId="9" fontId="19" fillId="0" borderId="70" xfId="36" applyFont="1" applyFill="1" applyBorder="1" applyAlignment="1">
      <alignment horizontal="center" vertical="center"/>
    </xf>
    <xf numFmtId="0" fontId="19" fillId="0" borderId="26" xfId="0" applyFont="1" applyFill="1" applyBorder="1" applyAlignment="1">
      <alignment horizontal="center" vertical="center"/>
    </xf>
    <xf numFmtId="9" fontId="19" fillId="0" borderId="11" xfId="36" applyFont="1" applyFill="1" applyBorder="1" applyAlignment="1">
      <alignment horizontal="center" vertical="center"/>
    </xf>
    <xf numFmtId="0" fontId="0" fillId="0" borderId="71" xfId="0" applyFont="1" applyFill="1" applyBorder="1" applyAlignment="1">
      <alignment horizontal="center" vertical="center"/>
    </xf>
    <xf numFmtId="9" fontId="1" fillId="0" borderId="72" xfId="36" applyFill="1" applyBorder="1" applyAlignment="1">
      <alignment horizontal="center" vertical="center"/>
    </xf>
    <xf numFmtId="10" fontId="19" fillId="26" borderId="63" xfId="36" applyNumberFormat="1" applyFont="1" applyFill="1" applyBorder="1" applyAlignment="1">
      <alignment horizontal="center" vertical="center"/>
    </xf>
    <xf numFmtId="9" fontId="26" fillId="0" borderId="12" xfId="0" applyNumberFormat="1" applyFont="1" applyFill="1" applyBorder="1" applyAlignment="1">
      <alignment horizontal="center" vertical="center" wrapText="1"/>
    </xf>
    <xf numFmtId="9" fontId="26" fillId="0" borderId="10" xfId="0" applyNumberFormat="1" applyFont="1" applyFill="1" applyBorder="1" applyAlignment="1">
      <alignment horizontal="center" vertical="center" wrapText="1"/>
    </xf>
    <xf numFmtId="9" fontId="26" fillId="0" borderId="10" xfId="0" applyNumberFormat="1" applyFont="1" applyFill="1" applyBorder="1" applyAlignment="1">
      <alignment horizontal="justify" vertical="center" wrapText="1"/>
    </xf>
    <xf numFmtId="10" fontId="26" fillId="0" borderId="10" xfId="0" applyNumberFormat="1" applyFont="1" applyFill="1" applyBorder="1" applyAlignment="1">
      <alignment horizontal="center" vertical="center" wrapText="1"/>
    </xf>
    <xf numFmtId="9" fontId="26" fillId="0" borderId="17" xfId="0" applyNumberFormat="1" applyFont="1" applyFill="1" applyBorder="1" applyAlignment="1">
      <alignment horizontal="center" vertical="center" wrapText="1"/>
    </xf>
    <xf numFmtId="0" fontId="0" fillId="32" borderId="12" xfId="0" applyFont="1" applyFill="1" applyBorder="1" applyAlignment="1">
      <alignment horizontal="center" vertical="center" wrapText="1"/>
    </xf>
    <xf numFmtId="0" fontId="0" fillId="0" borderId="12" xfId="0" applyFont="1" applyFill="1" applyBorder="1" applyAlignment="1" applyProtection="1">
      <alignment horizontal="center" vertical="center" wrapText="1"/>
      <protection locked="0"/>
    </xf>
    <xf numFmtId="0" fontId="0" fillId="32" borderId="10" xfId="0" applyFont="1" applyFill="1" applyBorder="1" applyAlignment="1">
      <alignment horizontal="center" vertical="center" wrapText="1"/>
    </xf>
    <xf numFmtId="9" fontId="0" fillId="32" borderId="10" xfId="0" applyNumberFormat="1" applyFont="1" applyFill="1" applyBorder="1" applyAlignment="1">
      <alignment horizontal="center" vertical="center" wrapText="1"/>
    </xf>
    <xf numFmtId="9" fontId="0" fillId="33" borderId="10" xfId="0" applyNumberFormat="1" applyFont="1" applyFill="1" applyBorder="1" applyAlignment="1">
      <alignment horizontal="center" vertical="center" wrapText="1"/>
    </xf>
    <xf numFmtId="9" fontId="0" fillId="32" borderId="17" xfId="0" applyNumberFormat="1" applyFont="1" applyFill="1" applyBorder="1" applyAlignment="1">
      <alignment horizontal="center" vertical="center" wrapText="1"/>
    </xf>
    <xf numFmtId="9" fontId="26" fillId="26" borderId="12" xfId="0" applyNumberFormat="1" applyFont="1" applyFill="1" applyBorder="1" applyAlignment="1">
      <alignment horizontal="center" vertical="center" wrapText="1"/>
    </xf>
    <xf numFmtId="9" fontId="26" fillId="26" borderId="10" xfId="0" applyNumberFormat="1" applyFont="1" applyFill="1" applyBorder="1" applyAlignment="1">
      <alignment horizontal="center" vertical="center" wrapText="1"/>
    </xf>
    <xf numFmtId="9" fontId="26" fillId="26" borderId="17" xfId="0" applyNumberFormat="1" applyFont="1" applyFill="1" applyBorder="1" applyAlignment="1">
      <alignment horizontal="center" vertical="center" wrapText="1"/>
    </xf>
    <xf numFmtId="0" fontId="53" fillId="0" borderId="0" xfId="0" applyFont="1" applyAlignment="1">
      <alignment vertical="center"/>
    </xf>
    <xf numFmtId="0" fontId="53" fillId="0" borderId="0" xfId="0" applyFont="1" applyBorder="1" applyAlignment="1">
      <alignment vertical="center"/>
    </xf>
    <xf numFmtId="1" fontId="0" fillId="0" borderId="0" xfId="0" applyNumberFormat="1" applyFont="1" applyBorder="1" applyAlignment="1">
      <alignment vertical="center"/>
    </xf>
    <xf numFmtId="0" fontId="0" fillId="0" borderId="0" xfId="0" applyFont="1" applyBorder="1" applyAlignment="1">
      <alignment vertical="center"/>
    </xf>
    <xf numFmtId="1" fontId="19" fillId="0" borderId="0" xfId="0" applyNumberFormat="1" applyFont="1" applyBorder="1" applyAlignment="1">
      <alignment vertical="center"/>
    </xf>
    <xf numFmtId="165" fontId="0" fillId="0" borderId="12" xfId="0" applyNumberFormat="1" applyFont="1" applyFill="1" applyBorder="1" applyAlignment="1">
      <alignment horizontal="center" vertical="center" wrapText="1" readingOrder="1"/>
    </xf>
    <xf numFmtId="165" fontId="0" fillId="0" borderId="10" xfId="0" applyNumberFormat="1" applyFont="1" applyFill="1" applyBorder="1" applyAlignment="1">
      <alignment horizontal="center" vertical="center" wrapText="1"/>
    </xf>
    <xf numFmtId="165" fontId="0" fillId="0" borderId="10" xfId="0" applyNumberFormat="1" applyFont="1" applyFill="1" applyBorder="1" applyAlignment="1">
      <alignment horizontal="center" vertical="center" wrapText="1" readingOrder="1"/>
    </xf>
    <xf numFmtId="0" fontId="0" fillId="0" borderId="10" xfId="0" applyFont="1" applyFill="1" applyBorder="1" applyAlignment="1">
      <alignment horizontal="center" vertical="center" wrapText="1"/>
    </xf>
    <xf numFmtId="1" fontId="0" fillId="0" borderId="10" xfId="0" applyNumberFormat="1" applyFont="1" applyFill="1" applyBorder="1" applyAlignment="1">
      <alignment horizontal="center" vertical="center" wrapText="1" readingOrder="1"/>
    </xf>
    <xf numFmtId="9" fontId="0" fillId="0" borderId="17" xfId="0" applyNumberFormat="1" applyFont="1" applyFill="1" applyBorder="1" applyAlignment="1">
      <alignment horizontal="center" vertical="center" wrapText="1" readingOrder="1"/>
    </xf>
    <xf numFmtId="3" fontId="0" fillId="0" borderId="12" xfId="0" applyNumberFormat="1" applyFont="1" applyFill="1" applyBorder="1" applyAlignment="1">
      <alignment horizontal="center" vertical="center"/>
    </xf>
    <xf numFmtId="3" fontId="0" fillId="0" borderId="10" xfId="0" applyNumberFormat="1" applyFont="1" applyFill="1" applyBorder="1" applyAlignment="1">
      <alignment horizontal="center" vertical="center"/>
    </xf>
    <xf numFmtId="3" fontId="0" fillId="0" borderId="17" xfId="0" applyNumberFormat="1" applyFont="1" applyFill="1" applyBorder="1" applyAlignment="1">
      <alignment horizontal="center" vertical="center"/>
    </xf>
    <xf numFmtId="9" fontId="0" fillId="26" borderId="12" xfId="0" applyNumberFormat="1" applyFont="1" applyFill="1" applyBorder="1" applyAlignment="1">
      <alignment horizontal="center" vertical="center"/>
    </xf>
    <xf numFmtId="9" fontId="0" fillId="26" borderId="10" xfId="0" applyNumberFormat="1" applyFont="1" applyFill="1" applyBorder="1" applyAlignment="1">
      <alignment horizontal="center" vertical="center"/>
    </xf>
    <xf numFmtId="9" fontId="0" fillId="26" borderId="17" xfId="0" applyNumberFormat="1" applyFont="1" applyFill="1" applyBorder="1" applyAlignment="1">
      <alignment horizontal="center" vertical="center"/>
    </xf>
    <xf numFmtId="165" fontId="0" fillId="0" borderId="12" xfId="0" applyNumberFormat="1" applyFont="1" applyFill="1" applyBorder="1" applyAlignment="1">
      <alignment horizontal="center" vertical="center" wrapText="1"/>
    </xf>
    <xf numFmtId="165" fontId="0" fillId="0" borderId="17" xfId="0" applyNumberFormat="1" applyFont="1" applyFill="1" applyBorder="1" applyAlignment="1">
      <alignment horizontal="center" vertical="center" wrapText="1"/>
    </xf>
    <xf numFmtId="3" fontId="54" fillId="24" borderId="66" xfId="0" applyNumberFormat="1" applyFont="1" applyFill="1" applyBorder="1" applyAlignment="1">
      <alignment horizontal="center" vertical="center"/>
    </xf>
    <xf numFmtId="10" fontId="54" fillId="24" borderId="67" xfId="0" applyNumberFormat="1"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27" xfId="0" applyFont="1" applyBorder="1" applyAlignment="1">
      <alignment horizontal="center" vertical="center"/>
    </xf>
    <xf numFmtId="0" fontId="0" fillId="0" borderId="44" xfId="0" applyFont="1" applyBorder="1" applyAlignment="1">
      <alignment horizontal="center" vertical="center"/>
    </xf>
    <xf numFmtId="0" fontId="45" fillId="0" borderId="45" xfId="0" applyFont="1" applyBorder="1" applyAlignment="1">
      <alignment horizontal="center" readingOrder="1"/>
    </xf>
    <xf numFmtId="0" fontId="45" fillId="0" borderId="0" xfId="0" applyFont="1" applyBorder="1" applyAlignment="1">
      <alignment horizontal="center" readingOrder="1"/>
    </xf>
    <xf numFmtId="0" fontId="45" fillId="0" borderId="43" xfId="0" applyFont="1" applyBorder="1" applyAlignment="1">
      <alignment horizontal="center" readingOrder="1"/>
    </xf>
    <xf numFmtId="0" fontId="0" fillId="0" borderId="10" xfId="0" applyBorder="1" applyAlignment="1">
      <alignment horizontal="left" vertical="center" wrapText="1"/>
    </xf>
    <xf numFmtId="0" fontId="22" fillId="0" borderId="10" xfId="0" applyFont="1" applyBorder="1" applyAlignment="1">
      <alignment horizontal="left" vertical="center" wrapText="1"/>
    </xf>
    <xf numFmtId="0" fontId="46" fillId="0" borderId="45" xfId="0" applyFont="1" applyBorder="1" applyAlignment="1">
      <alignment horizontal="center" readingOrder="1"/>
    </xf>
    <xf numFmtId="0" fontId="46" fillId="0" borderId="0" xfId="0" applyFont="1" applyBorder="1" applyAlignment="1">
      <alignment horizontal="center" readingOrder="1"/>
    </xf>
    <xf numFmtId="0" fontId="46" fillId="0" borderId="43" xfId="0" applyFont="1" applyBorder="1" applyAlignment="1">
      <alignment horizontal="center" readingOrder="1"/>
    </xf>
    <xf numFmtId="0" fontId="29" fillId="0" borderId="45" xfId="0" applyFont="1" applyBorder="1" applyAlignment="1">
      <alignment horizontal="center"/>
    </xf>
    <xf numFmtId="0" fontId="29" fillId="0" borderId="0" xfId="0" applyFont="1" applyBorder="1" applyAlignment="1">
      <alignment horizontal="center"/>
    </xf>
    <xf numFmtId="0" fontId="29" fillId="0" borderId="43" xfId="0" applyFont="1" applyBorder="1" applyAlignment="1">
      <alignment horizontal="center"/>
    </xf>
    <xf numFmtId="0" fontId="22" fillId="0" borderId="10" xfId="0" applyFont="1" applyBorder="1" applyAlignment="1">
      <alignment horizontal="left" vertical="center"/>
    </xf>
    <xf numFmtId="0" fontId="19" fillId="0" borderId="39"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0" fillId="26" borderId="40" xfId="0" applyFont="1" applyFill="1" applyBorder="1" applyAlignment="1">
      <alignment horizontal="center" vertical="center" wrapText="1"/>
    </xf>
    <xf numFmtId="0" fontId="20" fillId="26" borderId="14" xfId="0" applyFont="1" applyFill="1" applyBorder="1" applyAlignment="1">
      <alignment horizontal="center" vertical="center" wrapText="1"/>
    </xf>
    <xf numFmtId="0" fontId="20" fillId="26" borderId="15" xfId="0" applyFont="1" applyFill="1" applyBorder="1" applyAlignment="1">
      <alignment horizontal="center" vertical="center" wrapText="1"/>
    </xf>
    <xf numFmtId="0" fontId="20" fillId="26" borderId="27" xfId="0" applyFont="1" applyFill="1" applyBorder="1" applyAlignment="1">
      <alignment horizontal="center" vertical="center" wrapText="1"/>
    </xf>
    <xf numFmtId="0" fontId="20" fillId="26" borderId="25" xfId="0" applyFont="1" applyFill="1" applyBorder="1" applyAlignment="1">
      <alignment horizontal="center" vertical="center" wrapText="1"/>
    </xf>
    <xf numFmtId="0" fontId="20" fillId="26" borderId="49" xfId="0" applyFont="1" applyFill="1" applyBorder="1" applyAlignment="1">
      <alignment horizontal="center" vertical="center" wrapText="1"/>
    </xf>
    <xf numFmtId="0" fontId="19" fillId="25" borderId="10" xfId="0" applyFont="1" applyFill="1" applyBorder="1" applyAlignment="1">
      <alignment horizontal="center" vertical="center" wrapText="1"/>
    </xf>
    <xf numFmtId="0" fontId="19" fillId="25" borderId="10" xfId="0" applyFont="1" applyFill="1" applyBorder="1" applyAlignment="1">
      <alignment horizontal="center" vertical="center" wrapText="1" readingOrder="1"/>
    </xf>
    <xf numFmtId="0" fontId="19" fillId="25" borderId="11" xfId="0" applyFont="1" applyFill="1" applyBorder="1" applyAlignment="1">
      <alignment horizontal="center" vertical="center" wrapText="1"/>
    </xf>
    <xf numFmtId="0" fontId="26" fillId="0" borderId="0" xfId="0" applyFont="1" applyAlignment="1">
      <alignment horizontal="left" vertical="center"/>
    </xf>
    <xf numFmtId="0" fontId="0" fillId="0" borderId="0" xfId="0" applyFont="1" applyAlignment="1">
      <alignment horizontal="center" vertical="center"/>
    </xf>
    <xf numFmtId="0" fontId="19" fillId="25" borderId="10" xfId="0" applyFont="1" applyFill="1" applyBorder="1" applyAlignment="1">
      <alignment horizontal="center" vertical="center"/>
    </xf>
    <xf numFmtId="0" fontId="37" fillId="25" borderId="10" xfId="0" applyFont="1" applyFill="1" applyBorder="1" applyAlignment="1">
      <alignment horizontal="center" vertical="center" wrapText="1"/>
    </xf>
    <xf numFmtId="0" fontId="37" fillId="24" borderId="27" xfId="0" applyFont="1" applyFill="1" applyBorder="1" applyAlignment="1">
      <alignment horizontal="center" vertical="center" wrapText="1"/>
    </xf>
    <xf numFmtId="0" fontId="37" fillId="24" borderId="25" xfId="0" applyFont="1" applyFill="1" applyBorder="1" applyAlignment="1">
      <alignment horizontal="center" vertical="center" wrapText="1"/>
    </xf>
    <xf numFmtId="0" fontId="37" fillId="24" borderId="44" xfId="0" applyFont="1" applyFill="1" applyBorder="1" applyAlignment="1">
      <alignment horizontal="center" vertical="center" wrapText="1"/>
    </xf>
    <xf numFmtId="166" fontId="19" fillId="24" borderId="27" xfId="0" applyNumberFormat="1" applyFont="1" applyFill="1" applyBorder="1" applyAlignment="1">
      <alignment horizontal="center" vertical="center" wrapText="1"/>
    </xf>
    <xf numFmtId="166" fontId="19" fillId="24" borderId="25" xfId="0" applyNumberFormat="1" applyFont="1" applyFill="1" applyBorder="1" applyAlignment="1">
      <alignment horizontal="center" vertical="center" wrapText="1"/>
    </xf>
    <xf numFmtId="166" fontId="19" fillId="24" borderId="49" xfId="0" applyNumberFormat="1" applyFont="1" applyFill="1" applyBorder="1" applyAlignment="1">
      <alignment horizontal="center" vertical="center" wrapText="1"/>
    </xf>
    <xf numFmtId="0" fontId="49" fillId="26" borderId="65" xfId="0" applyFont="1" applyFill="1" applyBorder="1" applyAlignment="1">
      <alignment horizontal="center" vertical="center" wrapText="1"/>
    </xf>
    <xf numFmtId="0" fontId="0" fillId="26" borderId="65" xfId="0" applyFont="1" applyFill="1" applyBorder="1" applyAlignment="1">
      <alignment horizontal="center" vertical="center" wrapText="1"/>
    </xf>
    <xf numFmtId="0" fontId="0" fillId="0" borderId="65" xfId="0" applyFont="1" applyBorder="1" applyAlignment="1">
      <alignment horizontal="center" vertical="center" wrapText="1"/>
    </xf>
    <xf numFmtId="0" fontId="49" fillId="26" borderId="42" xfId="0" applyFont="1" applyFill="1" applyBorder="1" applyAlignment="1">
      <alignment horizontal="center" vertical="center" wrapText="1"/>
    </xf>
    <xf numFmtId="0" fontId="0" fillId="0" borderId="42" xfId="0" applyFont="1" applyBorder="1" applyAlignment="1">
      <alignment horizontal="center" vertical="center" wrapText="1"/>
    </xf>
    <xf numFmtId="0" fontId="0" fillId="26" borderId="42" xfId="0" applyFont="1" applyFill="1" applyBorder="1" applyAlignment="1">
      <alignment horizontal="center" vertical="center" wrapText="1"/>
    </xf>
    <xf numFmtId="0" fontId="37" fillId="0" borderId="50" xfId="0" applyFont="1" applyBorder="1" applyAlignment="1">
      <alignment horizontal="center" vertical="center" readingOrder="1"/>
    </xf>
    <xf numFmtId="0" fontId="37" fillId="0" borderId="14" xfId="0" applyFont="1" applyBorder="1" applyAlignment="1">
      <alignment horizontal="center" vertical="center" readingOrder="1"/>
    </xf>
    <xf numFmtId="0" fontId="37" fillId="29" borderId="14" xfId="0" applyFont="1" applyFill="1" applyBorder="1" applyAlignment="1">
      <alignment horizontal="center" vertical="center" readingOrder="1"/>
    </xf>
    <xf numFmtId="0" fontId="37" fillId="0" borderId="15" xfId="0" applyFont="1" applyBorder="1" applyAlignment="1">
      <alignment horizontal="center" vertical="center" readingOrder="1"/>
    </xf>
    <xf numFmtId="0" fontId="37" fillId="0" borderId="40" xfId="0" applyFont="1" applyBorder="1" applyAlignment="1">
      <alignment horizontal="center" vertical="center" readingOrder="1"/>
    </xf>
    <xf numFmtId="0" fontId="0" fillId="0" borderId="58"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37" fillId="0" borderId="45" xfId="0" applyFont="1" applyBorder="1" applyAlignment="1">
      <alignment horizontal="center" vertical="center" readingOrder="1"/>
    </xf>
    <xf numFmtId="0" fontId="37" fillId="0" borderId="0" xfId="0" applyFont="1" applyBorder="1" applyAlignment="1">
      <alignment horizontal="center" vertical="center" readingOrder="1"/>
    </xf>
    <xf numFmtId="0" fontId="37" fillId="29" borderId="0" xfId="0" applyFont="1" applyFill="1" applyBorder="1" applyAlignment="1">
      <alignment horizontal="center" vertical="center" readingOrder="1"/>
    </xf>
    <xf numFmtId="0" fontId="37" fillId="0" borderId="51" xfId="0" applyFont="1" applyBorder="1" applyAlignment="1">
      <alignment horizontal="center" vertical="center" readingOrder="1"/>
    </xf>
    <xf numFmtId="0" fontId="37" fillId="0" borderId="42" xfId="0" applyFont="1" applyBorder="1" applyAlignment="1">
      <alignment horizontal="center" vertical="center" readingOrder="1"/>
    </xf>
    <xf numFmtId="0" fontId="29" fillId="0" borderId="45" xfId="0" applyFont="1" applyBorder="1" applyAlignment="1">
      <alignment horizontal="center" vertical="center" readingOrder="1"/>
    </xf>
    <xf numFmtId="0" fontId="29" fillId="0" borderId="0" xfId="0" applyFont="1" applyBorder="1" applyAlignment="1">
      <alignment horizontal="center" vertical="center" readingOrder="1"/>
    </xf>
    <xf numFmtId="0" fontId="29" fillId="29" borderId="0" xfId="0" applyFont="1" applyFill="1" applyBorder="1" applyAlignment="1">
      <alignment horizontal="center" vertical="center" readingOrder="1"/>
    </xf>
    <xf numFmtId="0" fontId="29" fillId="0" borderId="51" xfId="0" applyFont="1" applyBorder="1" applyAlignment="1">
      <alignment horizontal="center" vertical="center" readingOrder="1"/>
    </xf>
    <xf numFmtId="0" fontId="29" fillId="0" borderId="42" xfId="0" applyFont="1" applyBorder="1" applyAlignment="1">
      <alignment horizontal="center" vertical="center" readingOrder="1"/>
    </xf>
    <xf numFmtId="0" fontId="0" fillId="0" borderId="53"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29" fillId="0" borderId="45" xfId="0" applyFont="1" applyBorder="1" applyAlignment="1">
      <alignment horizontal="center" vertical="center"/>
    </xf>
    <xf numFmtId="0" fontId="29" fillId="0" borderId="0" xfId="0" applyFont="1" applyBorder="1" applyAlignment="1">
      <alignment horizontal="center" vertical="center"/>
    </xf>
    <xf numFmtId="0" fontId="29" fillId="29" borderId="0" xfId="0" applyFont="1" applyFill="1" applyBorder="1" applyAlignment="1">
      <alignment horizontal="center" vertical="center"/>
    </xf>
    <xf numFmtId="0" fontId="29" fillId="0" borderId="51" xfId="0" applyFont="1" applyBorder="1" applyAlignment="1">
      <alignment horizontal="center" vertical="center"/>
    </xf>
    <xf numFmtId="0" fontId="29" fillId="0" borderId="42" xfId="0" applyFont="1" applyBorder="1" applyAlignment="1">
      <alignment horizontal="center" vertical="center"/>
    </xf>
    <xf numFmtId="0" fontId="0" fillId="0" borderId="5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29" borderId="25"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19" fillId="0" borderId="40" xfId="0" applyFont="1" applyFill="1" applyBorder="1" applyAlignment="1">
      <alignment horizontal="center" vertical="center"/>
    </xf>
    <xf numFmtId="0" fontId="19" fillId="0" borderId="14" xfId="0" applyFont="1" applyFill="1" applyBorder="1" applyAlignment="1">
      <alignment horizontal="center" vertical="center"/>
    </xf>
    <xf numFmtId="0" fontId="19" fillId="29" borderId="14" xfId="0" applyFont="1" applyFill="1" applyBorder="1" applyAlignment="1">
      <alignment horizontal="center" vertical="center"/>
    </xf>
    <xf numFmtId="0" fontId="19" fillId="0" borderId="1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4"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4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49" fillId="26" borderId="0" xfId="0" applyFont="1" applyFill="1" applyBorder="1" applyAlignment="1">
      <alignment horizontal="center" vertical="center" wrapText="1"/>
    </xf>
    <xf numFmtId="0" fontId="49" fillId="26" borderId="51" xfId="0" applyFont="1" applyFill="1" applyBorder="1" applyAlignment="1">
      <alignment horizontal="center" vertical="center" wrapText="1"/>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1" xfId="41"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xfId="35" builtinId="10" customBuiltin="1"/>
    <cellStyle name="Porcentaje" xfId="36" builtinId="5"/>
    <cellStyle name="Salida" xfId="37" builtinId="21" customBuiltin="1"/>
    <cellStyle name="Texto de advertencia" xfId="38" builtinId="11" customBuiltin="1"/>
    <cellStyle name="Texto explicativo" xfId="39" builtinId="53" customBuiltin="1"/>
    <cellStyle name="Título" xfId="40"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0</xdr:row>
      <xdr:rowOff>0</xdr:rowOff>
    </xdr:from>
    <xdr:to>
      <xdr:col>1</xdr:col>
      <xdr:colOff>885825</xdr:colOff>
      <xdr:row>5</xdr:row>
      <xdr:rowOff>266700</xdr:rowOff>
    </xdr:to>
    <xdr:pic>
      <xdr:nvPicPr>
        <xdr:cNvPr id="3316" name="Picture 30" descr="1Escudo"/>
        <xdr:cNvPicPr>
          <a:picLocks noChangeAspect="1" noChangeArrowheads="1"/>
        </xdr:cNvPicPr>
      </xdr:nvPicPr>
      <xdr:blipFill>
        <a:blip xmlns:r="http://schemas.openxmlformats.org/officeDocument/2006/relationships" r:embed="rId1" cstate="print"/>
        <a:srcRect/>
        <a:stretch>
          <a:fillRect/>
        </a:stretch>
      </xdr:blipFill>
      <xdr:spPr bwMode="auto">
        <a:xfrm>
          <a:off x="581025" y="0"/>
          <a:ext cx="1590675" cy="1638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0</xdr:row>
      <xdr:rowOff>0</xdr:rowOff>
    </xdr:from>
    <xdr:to>
      <xdr:col>1</xdr:col>
      <xdr:colOff>885825</xdr:colOff>
      <xdr:row>5</xdr:row>
      <xdr:rowOff>266700</xdr:rowOff>
    </xdr:to>
    <xdr:pic>
      <xdr:nvPicPr>
        <xdr:cNvPr id="4336" name="Picture 30" descr="1Escudo"/>
        <xdr:cNvPicPr>
          <a:picLocks noChangeAspect="1" noChangeArrowheads="1"/>
        </xdr:cNvPicPr>
      </xdr:nvPicPr>
      <xdr:blipFill>
        <a:blip xmlns:r="http://schemas.openxmlformats.org/officeDocument/2006/relationships" r:embed="rId1" cstate="print"/>
        <a:srcRect/>
        <a:stretch>
          <a:fillRect/>
        </a:stretch>
      </xdr:blipFill>
      <xdr:spPr bwMode="auto">
        <a:xfrm>
          <a:off x="581025" y="0"/>
          <a:ext cx="1590675" cy="1638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695325</xdr:colOff>
      <xdr:row>0</xdr:row>
      <xdr:rowOff>209550</xdr:rowOff>
    </xdr:from>
    <xdr:to>
      <xdr:col>1</xdr:col>
      <xdr:colOff>684934</xdr:colOff>
      <xdr:row>6</xdr:row>
      <xdr:rowOff>0</xdr:rowOff>
    </xdr:to>
    <xdr:pic>
      <xdr:nvPicPr>
        <xdr:cNvPr id="10" name="3 Imagen" descr="E:\DOCUMENTOS LENIS\Memoria pasar\1Escud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209550"/>
          <a:ext cx="1247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5"/>
  <sheetViews>
    <sheetView topLeftCell="X1" zoomScale="80" zoomScaleNormal="80" workbookViewId="0">
      <selection activeCell="AD6" sqref="AD6:AE6"/>
    </sheetView>
  </sheetViews>
  <sheetFormatPr baseColWidth="10" defaultRowHeight="12.75"/>
  <cols>
    <col min="1" max="1" width="19.28515625" style="62" customWidth="1"/>
    <col min="2" max="2" width="26" style="4" customWidth="1"/>
    <col min="3" max="3" width="25.42578125" style="4" customWidth="1"/>
    <col min="4" max="4" width="25.85546875" style="5" customWidth="1"/>
    <col min="5" max="5" width="20.5703125" style="4" customWidth="1"/>
    <col min="6" max="6" width="22.5703125" style="5" customWidth="1"/>
    <col min="7" max="7" width="22.42578125" style="143" customWidth="1"/>
    <col min="8" max="9" width="25.85546875" style="4" customWidth="1"/>
    <col min="10" max="10" width="23" style="5" customWidth="1"/>
    <col min="11" max="11" width="28.140625" style="5" hidden="1" customWidth="1"/>
    <col min="12" max="12" width="18.85546875" style="143" customWidth="1"/>
    <col min="13" max="14" width="23.28515625" style="143" customWidth="1"/>
    <col min="15" max="15" width="23.28515625" style="5" customWidth="1"/>
    <col min="16" max="16" width="34.5703125" style="5" customWidth="1"/>
    <col min="17" max="17" width="23.140625" style="31" customWidth="1"/>
    <col min="18" max="18" width="29.42578125" style="5" hidden="1" customWidth="1"/>
    <col min="19" max="19" width="19.85546875" style="5" customWidth="1"/>
    <col min="20" max="22" width="21.85546875" style="5" customWidth="1"/>
    <col min="23" max="23" width="33.5703125" style="31" customWidth="1"/>
    <col min="24" max="24" width="23" style="31" customWidth="1"/>
    <col min="25" max="25" width="26.42578125" style="78" customWidth="1"/>
    <col min="26" max="27" width="24" style="5" customWidth="1"/>
    <col min="28" max="30" width="31.42578125" style="5" customWidth="1"/>
    <col min="31" max="31" width="23.28515625" style="4" customWidth="1"/>
    <col min="32" max="16384" width="11.42578125" style="5"/>
  </cols>
  <sheetData>
    <row r="1" spans="1:32" ht="22.5" customHeight="1">
      <c r="A1" s="295"/>
      <c r="B1" s="296"/>
      <c r="C1" s="301" t="s">
        <v>14</v>
      </c>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3"/>
      <c r="AD1" s="304" t="s">
        <v>55</v>
      </c>
      <c r="AE1" s="305"/>
      <c r="AF1" s="82"/>
    </row>
    <row r="2" spans="1:32" ht="22.5" customHeight="1">
      <c r="A2" s="297"/>
      <c r="B2" s="298"/>
      <c r="C2" s="301" t="s">
        <v>51</v>
      </c>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3"/>
      <c r="AD2" s="305"/>
      <c r="AE2" s="305"/>
      <c r="AF2" s="82"/>
    </row>
    <row r="3" spans="1:32" ht="21" customHeight="1">
      <c r="A3" s="297"/>
      <c r="B3" s="298"/>
      <c r="C3" s="306" t="s">
        <v>257</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8"/>
      <c r="AD3" s="304" t="s">
        <v>56</v>
      </c>
      <c r="AE3" s="305"/>
      <c r="AF3" s="82"/>
    </row>
    <row r="4" spans="1:32" ht="21" customHeight="1">
      <c r="A4" s="297"/>
      <c r="B4" s="298"/>
      <c r="C4" s="306" t="s">
        <v>258</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8"/>
      <c r="AD4" s="305"/>
      <c r="AE4" s="305"/>
      <c r="AF4" s="82"/>
    </row>
    <row r="5" spans="1:32" ht="21" customHeight="1">
      <c r="A5" s="297"/>
      <c r="B5" s="298"/>
      <c r="C5" s="309" t="s">
        <v>15</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1"/>
      <c r="AD5" s="304" t="s">
        <v>54</v>
      </c>
      <c r="AE5" s="305"/>
      <c r="AF5" s="82"/>
    </row>
    <row r="6" spans="1:32" ht="24" customHeight="1" thickBot="1">
      <c r="A6" s="299"/>
      <c r="B6" s="300"/>
      <c r="C6" s="309" t="s">
        <v>52</v>
      </c>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1"/>
      <c r="AD6" s="312" t="s">
        <v>53</v>
      </c>
      <c r="AE6" s="312"/>
      <c r="AF6" s="83"/>
    </row>
    <row r="7" spans="1:32" ht="9" customHeight="1">
      <c r="B7" s="34"/>
      <c r="C7" s="34"/>
      <c r="D7" s="32"/>
      <c r="E7" s="34"/>
      <c r="F7" s="32"/>
      <c r="G7" s="142"/>
      <c r="H7" s="33"/>
      <c r="I7" s="33"/>
      <c r="J7" s="33"/>
      <c r="K7" s="33"/>
      <c r="L7" s="124"/>
      <c r="M7" s="124"/>
      <c r="N7" s="124"/>
      <c r="O7" s="33"/>
      <c r="P7" s="33"/>
      <c r="Q7" s="33"/>
      <c r="R7" s="33"/>
      <c r="S7" s="33"/>
      <c r="T7" s="33"/>
      <c r="U7" s="33"/>
      <c r="V7" s="33"/>
      <c r="W7" s="57"/>
      <c r="X7" s="57"/>
      <c r="Y7" s="72"/>
      <c r="Z7" s="33"/>
      <c r="AA7" s="33"/>
      <c r="AB7" s="33"/>
      <c r="AC7" s="33"/>
      <c r="AD7" s="33"/>
      <c r="AE7" s="33"/>
    </row>
    <row r="8" spans="1:32" ht="52.5" customHeight="1" thickBot="1">
      <c r="A8" s="313" t="s">
        <v>259</v>
      </c>
      <c r="B8" s="313"/>
      <c r="C8" s="313"/>
      <c r="D8" s="313"/>
      <c r="E8" s="313"/>
      <c r="F8" s="313"/>
      <c r="G8" s="313"/>
      <c r="H8" s="313"/>
      <c r="I8" s="313"/>
      <c r="J8" s="313"/>
      <c r="K8" s="314" t="s">
        <v>27</v>
      </c>
      <c r="L8" s="315"/>
      <c r="M8" s="315"/>
      <c r="N8" s="315"/>
      <c r="O8" s="315"/>
      <c r="P8" s="315"/>
      <c r="Q8" s="315"/>
      <c r="R8" s="315"/>
      <c r="S8" s="315"/>
      <c r="T8" s="315"/>
      <c r="U8" s="315"/>
      <c r="V8" s="315"/>
      <c r="W8" s="315"/>
      <c r="X8" s="315"/>
      <c r="Y8" s="315"/>
      <c r="Z8" s="315"/>
      <c r="AA8" s="315"/>
      <c r="AB8" s="315"/>
      <c r="AC8" s="315"/>
      <c r="AD8" s="315"/>
      <c r="AE8" s="316"/>
    </row>
    <row r="9" spans="1:32" s="31" customFormat="1" ht="19.5" customHeight="1">
      <c r="A9" s="317" t="s">
        <v>47</v>
      </c>
      <c r="B9" s="318"/>
      <c r="C9" s="318"/>
      <c r="D9" s="319"/>
      <c r="E9" s="87">
        <v>1</v>
      </c>
      <c r="F9" s="50">
        <v>2</v>
      </c>
      <c r="G9" s="144">
        <v>3</v>
      </c>
      <c r="H9" s="60">
        <v>4</v>
      </c>
      <c r="I9" s="86">
        <v>5</v>
      </c>
      <c r="J9" s="51">
        <v>6</v>
      </c>
      <c r="K9" s="48"/>
      <c r="L9" s="125">
        <v>7</v>
      </c>
      <c r="M9" s="126">
        <v>8</v>
      </c>
      <c r="N9" s="126">
        <v>9</v>
      </c>
      <c r="O9" s="50">
        <v>10</v>
      </c>
      <c r="P9" s="51">
        <v>11</v>
      </c>
      <c r="Q9" s="48">
        <v>12</v>
      </c>
      <c r="R9" s="37">
        <v>13</v>
      </c>
      <c r="S9" s="49">
        <v>13</v>
      </c>
      <c r="T9" s="50">
        <v>14</v>
      </c>
      <c r="U9" s="50">
        <v>15</v>
      </c>
      <c r="V9" s="51">
        <v>16</v>
      </c>
      <c r="W9" s="48">
        <v>17</v>
      </c>
      <c r="X9" s="48">
        <v>18</v>
      </c>
      <c r="Y9" s="81">
        <v>19</v>
      </c>
      <c r="Z9" s="50">
        <v>20</v>
      </c>
      <c r="AA9" s="50">
        <v>21</v>
      </c>
      <c r="AB9" s="50">
        <v>22</v>
      </c>
      <c r="AC9" s="50">
        <v>23</v>
      </c>
      <c r="AD9" s="51">
        <v>24</v>
      </c>
      <c r="AE9" s="38">
        <v>25</v>
      </c>
    </row>
    <row r="10" spans="1:32" s="4" customFormat="1" ht="67.5" customHeight="1" thickBot="1">
      <c r="A10" s="320"/>
      <c r="B10" s="321"/>
      <c r="C10" s="321"/>
      <c r="D10" s="322"/>
      <c r="E10" s="44" t="s">
        <v>29</v>
      </c>
      <c r="F10" s="39" t="s">
        <v>13</v>
      </c>
      <c r="G10" s="145" t="s">
        <v>16</v>
      </c>
      <c r="H10" s="40" t="s">
        <v>30</v>
      </c>
      <c r="I10" s="80" t="s">
        <v>57</v>
      </c>
      <c r="J10" s="45" t="s">
        <v>31</v>
      </c>
      <c r="K10" s="61"/>
      <c r="L10" s="127" t="s">
        <v>32</v>
      </c>
      <c r="M10" s="128" t="s">
        <v>33</v>
      </c>
      <c r="N10" s="128" t="s">
        <v>34</v>
      </c>
      <c r="O10" s="42" t="s">
        <v>35</v>
      </c>
      <c r="P10" s="47" t="s">
        <v>36</v>
      </c>
      <c r="Q10" s="47" t="s">
        <v>49</v>
      </c>
      <c r="R10" s="47"/>
      <c r="S10" s="46" t="s">
        <v>37</v>
      </c>
      <c r="T10" s="43" t="s">
        <v>38</v>
      </c>
      <c r="U10" s="41" t="s">
        <v>39</v>
      </c>
      <c r="V10" s="47" t="s">
        <v>40</v>
      </c>
      <c r="W10" s="47" t="s">
        <v>50</v>
      </c>
      <c r="X10" s="47" t="s">
        <v>6</v>
      </c>
      <c r="Y10" s="73" t="s">
        <v>41</v>
      </c>
      <c r="Z10" s="42" t="s">
        <v>42</v>
      </c>
      <c r="AA10" s="42" t="s">
        <v>43</v>
      </c>
      <c r="AB10" s="41" t="s">
        <v>44</v>
      </c>
      <c r="AC10" s="41" t="s">
        <v>45</v>
      </c>
      <c r="AD10" s="45" t="s">
        <v>46</v>
      </c>
      <c r="AE10" s="41" t="s">
        <v>2</v>
      </c>
    </row>
    <row r="11" spans="1:32" ht="13.5" customHeight="1">
      <c r="A11" s="63"/>
      <c r="B11" s="34"/>
      <c r="C11" s="34"/>
      <c r="D11" s="34"/>
      <c r="E11" s="34"/>
      <c r="F11" s="34"/>
      <c r="G11" s="146"/>
      <c r="H11" s="34"/>
      <c r="I11" s="34"/>
      <c r="J11" s="34"/>
      <c r="K11" s="34"/>
      <c r="L11" s="129"/>
      <c r="M11" s="129"/>
      <c r="N11" s="129"/>
      <c r="O11" s="34"/>
      <c r="P11" s="34"/>
      <c r="Q11" s="34"/>
      <c r="R11" s="34"/>
      <c r="S11" s="34"/>
      <c r="T11" s="34"/>
      <c r="U11" s="34"/>
      <c r="V11" s="34"/>
      <c r="W11" s="32"/>
      <c r="X11" s="32"/>
      <c r="Y11" s="71"/>
      <c r="Z11" s="34"/>
      <c r="AA11" s="34"/>
      <c r="AB11" s="34"/>
      <c r="AC11" s="34"/>
      <c r="AD11" s="34"/>
      <c r="AE11" s="34"/>
    </row>
    <row r="12" spans="1:32" ht="9" customHeight="1" thickBot="1">
      <c r="B12" s="34"/>
      <c r="C12" s="34"/>
      <c r="D12" s="32"/>
      <c r="E12" s="34"/>
      <c r="F12" s="32"/>
      <c r="G12" s="142"/>
      <c r="H12" s="33"/>
      <c r="I12" s="33"/>
      <c r="J12" s="33"/>
      <c r="K12" s="33"/>
      <c r="L12" s="124"/>
      <c r="M12" s="124"/>
      <c r="N12" s="124"/>
      <c r="O12" s="33"/>
      <c r="P12" s="33"/>
      <c r="Q12" s="33"/>
      <c r="R12" s="33"/>
      <c r="S12" s="33"/>
      <c r="T12" s="33"/>
      <c r="U12" s="33"/>
      <c r="V12" s="33"/>
      <c r="W12" s="57"/>
      <c r="X12" s="57"/>
      <c r="Y12" s="72"/>
      <c r="Z12" s="33"/>
      <c r="AA12" s="33"/>
      <c r="AB12" s="33"/>
      <c r="AC12" s="33"/>
      <c r="AD12" s="33"/>
      <c r="AE12" s="33"/>
    </row>
    <row r="13" spans="1:32" s="8" customFormat="1" ht="18.75" customHeight="1">
      <c r="A13" s="36">
        <v>0</v>
      </c>
      <c r="B13" s="58"/>
      <c r="C13" s="58"/>
      <c r="D13" s="15"/>
      <c r="E13" s="15">
        <v>1</v>
      </c>
      <c r="F13" s="15">
        <v>2</v>
      </c>
      <c r="G13" s="130">
        <v>3</v>
      </c>
      <c r="H13" s="15">
        <v>4</v>
      </c>
      <c r="I13" s="15">
        <v>5</v>
      </c>
      <c r="J13" s="15">
        <v>6</v>
      </c>
      <c r="K13" s="15">
        <v>9</v>
      </c>
      <c r="L13" s="130">
        <v>7</v>
      </c>
      <c r="M13" s="130">
        <v>8</v>
      </c>
      <c r="N13" s="130">
        <v>9</v>
      </c>
      <c r="O13" s="15">
        <v>10</v>
      </c>
      <c r="P13" s="15">
        <v>11</v>
      </c>
      <c r="Q13" s="15">
        <v>12</v>
      </c>
      <c r="R13" s="15">
        <v>14</v>
      </c>
      <c r="S13" s="15">
        <v>13</v>
      </c>
      <c r="T13" s="15">
        <v>14</v>
      </c>
      <c r="U13" s="15">
        <v>15</v>
      </c>
      <c r="V13" s="15">
        <v>16</v>
      </c>
      <c r="W13" s="15">
        <v>17</v>
      </c>
      <c r="X13" s="15">
        <v>18</v>
      </c>
      <c r="Y13" s="84">
        <v>19</v>
      </c>
      <c r="Z13" s="15">
        <v>20</v>
      </c>
      <c r="AA13" s="15">
        <v>21</v>
      </c>
      <c r="AB13" s="15">
        <v>22</v>
      </c>
      <c r="AC13" s="15">
        <v>23</v>
      </c>
      <c r="AD13" s="15">
        <v>24</v>
      </c>
      <c r="AE13" s="85">
        <v>25</v>
      </c>
    </row>
    <row r="14" spans="1:32" s="4" customFormat="1" ht="18.75" hidden="1" customHeight="1">
      <c r="A14" s="64"/>
      <c r="B14" s="323" t="s">
        <v>9</v>
      </c>
      <c r="C14" s="323" t="s">
        <v>10</v>
      </c>
      <c r="D14" s="323" t="s">
        <v>12</v>
      </c>
      <c r="E14" s="323" t="s">
        <v>11</v>
      </c>
      <c r="F14" s="323" t="s">
        <v>13</v>
      </c>
      <c r="G14" s="324" t="s">
        <v>16</v>
      </c>
      <c r="H14" s="323" t="s">
        <v>17</v>
      </c>
      <c r="I14" s="153"/>
      <c r="J14" s="323" t="s">
        <v>18</v>
      </c>
      <c r="K14" s="328" t="s">
        <v>0</v>
      </c>
      <c r="L14" s="328"/>
      <c r="M14" s="328"/>
      <c r="N14" s="131"/>
      <c r="O14" s="155"/>
      <c r="P14" s="323" t="s">
        <v>21</v>
      </c>
      <c r="Q14" s="323" t="s">
        <v>1</v>
      </c>
      <c r="R14" s="328" t="s">
        <v>22</v>
      </c>
      <c r="S14" s="328"/>
      <c r="T14" s="328"/>
      <c r="U14" s="155"/>
      <c r="V14" s="155"/>
      <c r="W14" s="52"/>
      <c r="X14" s="52"/>
      <c r="Y14" s="74"/>
      <c r="Z14" s="155"/>
      <c r="AA14" s="155"/>
      <c r="AB14" s="155"/>
      <c r="AC14" s="155"/>
      <c r="AD14" s="155"/>
      <c r="AE14" s="325" t="s">
        <v>2</v>
      </c>
    </row>
    <row r="15" spans="1:32" s="1" customFormat="1" ht="51.75" customHeight="1">
      <c r="A15" s="65" t="s">
        <v>58</v>
      </c>
      <c r="B15" s="323"/>
      <c r="C15" s="323"/>
      <c r="D15" s="323"/>
      <c r="E15" s="323"/>
      <c r="F15" s="323"/>
      <c r="G15" s="324"/>
      <c r="H15" s="323"/>
      <c r="I15" s="153" t="s">
        <v>48</v>
      </c>
      <c r="J15" s="323"/>
      <c r="K15" s="153" t="s">
        <v>3</v>
      </c>
      <c r="L15" s="154" t="s">
        <v>19</v>
      </c>
      <c r="M15" s="154" t="s">
        <v>20</v>
      </c>
      <c r="N15" s="154" t="str">
        <f>+N10</f>
        <v>Valor de la meta del indicador de producto del proyecto a la fecha de corte</v>
      </c>
      <c r="O15" s="153" t="str">
        <f>+O10</f>
        <v>% avance de la meta del indicador del proyecto a la fecha de corte</v>
      </c>
      <c r="P15" s="323"/>
      <c r="Q15" s="323"/>
      <c r="R15" s="153" t="s">
        <v>3</v>
      </c>
      <c r="S15" s="153" t="s">
        <v>4</v>
      </c>
      <c r="T15" s="153" t="s">
        <v>5</v>
      </c>
      <c r="U15" s="153"/>
      <c r="V15" s="153"/>
      <c r="W15" s="153" t="s">
        <v>8</v>
      </c>
      <c r="X15" s="153" t="s">
        <v>6</v>
      </c>
      <c r="Y15" s="75" t="s">
        <v>7</v>
      </c>
      <c r="Z15" s="153" t="str">
        <f>+Z10</f>
        <v>Recursos ejecutados en miles de pesos a la fecha de corte (Rec. comprometidos)</v>
      </c>
      <c r="AA15" s="153" t="str">
        <f>+AA10</f>
        <v>% ejecución presupuestal a la fecha de corte, por actividad</v>
      </c>
      <c r="AB15" s="153" t="str">
        <f>+AB10</f>
        <v>Población beneficiada con la actividad</v>
      </c>
      <c r="AC15" s="153" t="str">
        <f>+AC10</f>
        <v>Lugar geográfico en que se desarrolla la actividad</v>
      </c>
      <c r="AD15" s="153" t="str">
        <f>+AD10</f>
        <v>Observaciones a la fecha del corte por actividad o total proyecto</v>
      </c>
      <c r="AE15" s="325"/>
    </row>
    <row r="16" spans="1:32" s="1" customFormat="1" ht="159.75" customHeight="1">
      <c r="A16" s="66" t="s">
        <v>59</v>
      </c>
      <c r="B16" s="97" t="s">
        <v>60</v>
      </c>
      <c r="C16" s="6" t="s">
        <v>61</v>
      </c>
      <c r="D16" s="88" t="s">
        <v>62</v>
      </c>
      <c r="E16" s="89" t="s">
        <v>63</v>
      </c>
      <c r="F16" s="113" t="s">
        <v>64</v>
      </c>
      <c r="G16" s="147">
        <v>98230</v>
      </c>
      <c r="H16" s="91" t="s">
        <v>65</v>
      </c>
      <c r="I16" s="7" t="s">
        <v>67</v>
      </c>
      <c r="J16" s="92" t="s">
        <v>66</v>
      </c>
      <c r="K16" s="18"/>
      <c r="L16" s="132">
        <v>650</v>
      </c>
      <c r="M16" s="132">
        <v>750</v>
      </c>
      <c r="N16" s="156">
        <v>2460</v>
      </c>
      <c r="O16" s="95">
        <f>+N16/M16</f>
        <v>3.28</v>
      </c>
      <c r="P16" s="94" t="s">
        <v>69</v>
      </c>
      <c r="Q16" s="18" t="s">
        <v>70</v>
      </c>
      <c r="R16" s="18"/>
      <c r="S16" s="92">
        <v>0</v>
      </c>
      <c r="T16" s="122">
        <v>1</v>
      </c>
      <c r="U16" s="11">
        <v>1</v>
      </c>
      <c r="V16" s="70">
        <f>U16/T16</f>
        <v>1</v>
      </c>
      <c r="W16" s="18" t="s">
        <v>203</v>
      </c>
      <c r="X16" s="18" t="s">
        <v>226</v>
      </c>
      <c r="Y16" s="121">
        <v>5231112</v>
      </c>
      <c r="Z16" s="30"/>
      <c r="AA16" s="93" t="e">
        <f>+Y16/Z16</f>
        <v>#DIV/0!</v>
      </c>
      <c r="AB16" s="96">
        <v>2460</v>
      </c>
      <c r="AC16" s="30" t="s">
        <v>68</v>
      </c>
      <c r="AD16" s="30"/>
      <c r="AE16" s="9" t="s">
        <v>140</v>
      </c>
    </row>
    <row r="17" spans="1:31" s="1" customFormat="1" ht="159.75" customHeight="1" thickBot="1">
      <c r="A17" s="66" t="s">
        <v>59</v>
      </c>
      <c r="B17" s="97" t="s">
        <v>71</v>
      </c>
      <c r="C17" s="98" t="s">
        <v>72</v>
      </c>
      <c r="D17" s="88" t="s">
        <v>62</v>
      </c>
      <c r="E17" s="89" t="s">
        <v>63</v>
      </c>
      <c r="F17" s="113" t="s">
        <v>64</v>
      </c>
      <c r="G17" s="148">
        <v>98231</v>
      </c>
      <c r="H17" s="91" t="s">
        <v>73</v>
      </c>
      <c r="I17" s="7" t="s">
        <v>164</v>
      </c>
      <c r="J17" s="7" t="s">
        <v>142</v>
      </c>
      <c r="K17" s="18"/>
      <c r="L17" s="134">
        <v>1200</v>
      </c>
      <c r="M17" s="134">
        <v>750</v>
      </c>
      <c r="N17" s="156">
        <v>35637</v>
      </c>
      <c r="O17" s="95">
        <f t="shared" ref="O17:O38" si="0">+N17/M17</f>
        <v>47.515999999999998</v>
      </c>
      <c r="P17" s="18" t="s">
        <v>182</v>
      </c>
      <c r="Q17" s="18" t="s">
        <v>70</v>
      </c>
      <c r="R17" s="18"/>
      <c r="S17" s="92">
        <v>0</v>
      </c>
      <c r="T17" s="122">
        <v>1</v>
      </c>
      <c r="U17" s="11">
        <v>1</v>
      </c>
      <c r="V17" s="70">
        <f t="shared" ref="V17:V38" si="1">U17/T17</f>
        <v>1</v>
      </c>
      <c r="W17" s="18" t="s">
        <v>204</v>
      </c>
      <c r="X17" s="18" t="s">
        <v>227</v>
      </c>
      <c r="Y17" s="121">
        <v>314413334</v>
      </c>
      <c r="Z17" s="30"/>
      <c r="AA17" s="93" t="e">
        <f t="shared" ref="AA17:AA38" si="2">+Y17/Z17</f>
        <v>#DIV/0!</v>
      </c>
      <c r="AB17" s="96">
        <v>35637</v>
      </c>
      <c r="AC17" s="30" t="s">
        <v>68</v>
      </c>
      <c r="AD17" s="30" t="s">
        <v>245</v>
      </c>
      <c r="AE17" s="9" t="s">
        <v>140</v>
      </c>
    </row>
    <row r="18" spans="1:31" s="1" customFormat="1" ht="159.75" customHeight="1" thickBot="1">
      <c r="A18" s="66" t="s">
        <v>59</v>
      </c>
      <c r="B18" s="97" t="s">
        <v>71</v>
      </c>
      <c r="C18" s="98" t="s">
        <v>72</v>
      </c>
      <c r="D18" s="88" t="s">
        <v>62</v>
      </c>
      <c r="E18" s="89" t="s">
        <v>63</v>
      </c>
      <c r="F18" s="113" t="s">
        <v>74</v>
      </c>
      <c r="G18" s="148">
        <v>98232</v>
      </c>
      <c r="H18" s="91" t="s">
        <v>75</v>
      </c>
      <c r="I18" s="7" t="s">
        <v>165</v>
      </c>
      <c r="J18" s="7" t="s">
        <v>143</v>
      </c>
      <c r="K18" s="18"/>
      <c r="L18" s="134">
        <v>1000</v>
      </c>
      <c r="M18" s="134">
        <v>400</v>
      </c>
      <c r="N18" s="156">
        <v>5846</v>
      </c>
      <c r="O18" s="95">
        <f t="shared" si="0"/>
        <v>14.615</v>
      </c>
      <c r="P18" s="18" t="s">
        <v>183</v>
      </c>
      <c r="Q18" s="18" t="s">
        <v>70</v>
      </c>
      <c r="R18" s="18"/>
      <c r="S18" s="92">
        <v>0</v>
      </c>
      <c r="T18" s="122">
        <v>1</v>
      </c>
      <c r="U18" s="11">
        <v>1</v>
      </c>
      <c r="V18" s="70">
        <f t="shared" si="1"/>
        <v>1</v>
      </c>
      <c r="W18" s="18" t="s">
        <v>205</v>
      </c>
      <c r="X18" s="18" t="s">
        <v>228</v>
      </c>
      <c r="Y18" s="121">
        <v>48000000</v>
      </c>
      <c r="Z18" s="30"/>
      <c r="AA18" s="93" t="e">
        <f t="shared" si="2"/>
        <v>#DIV/0!</v>
      </c>
      <c r="AB18" s="96">
        <v>5846</v>
      </c>
      <c r="AC18" s="30" t="s">
        <v>68</v>
      </c>
      <c r="AD18" s="30"/>
      <c r="AE18" s="9" t="s">
        <v>140</v>
      </c>
    </row>
    <row r="19" spans="1:31" s="1" customFormat="1" ht="159.75" customHeight="1">
      <c r="A19" s="66" t="s">
        <v>59</v>
      </c>
      <c r="B19" s="97" t="s">
        <v>71</v>
      </c>
      <c r="C19" s="99" t="s">
        <v>76</v>
      </c>
      <c r="D19" s="100" t="s">
        <v>77</v>
      </c>
      <c r="E19" s="89" t="s">
        <v>78</v>
      </c>
      <c r="F19" s="114" t="s">
        <v>79</v>
      </c>
      <c r="G19" s="148">
        <v>99235</v>
      </c>
      <c r="H19" s="91" t="s">
        <v>80</v>
      </c>
      <c r="I19" s="7" t="s">
        <v>166</v>
      </c>
      <c r="J19" s="118" t="s">
        <v>144</v>
      </c>
      <c r="K19" s="18"/>
      <c r="L19" s="133">
        <v>2300</v>
      </c>
      <c r="M19" s="133">
        <v>500</v>
      </c>
      <c r="N19" s="156">
        <v>12894</v>
      </c>
      <c r="O19" s="95">
        <f t="shared" si="0"/>
        <v>25.788</v>
      </c>
      <c r="P19" s="18" t="s">
        <v>184</v>
      </c>
      <c r="Q19" s="18" t="s">
        <v>70</v>
      </c>
      <c r="R19" s="18"/>
      <c r="S19" s="92">
        <v>0</v>
      </c>
      <c r="T19" s="122">
        <v>1</v>
      </c>
      <c r="U19" s="11">
        <v>1</v>
      </c>
      <c r="V19" s="70">
        <f t="shared" si="1"/>
        <v>1</v>
      </c>
      <c r="W19" s="18" t="s">
        <v>206</v>
      </c>
      <c r="X19" s="18" t="s">
        <v>229</v>
      </c>
      <c r="Y19" s="76">
        <v>27781112</v>
      </c>
      <c r="Z19" s="30"/>
      <c r="AA19" s="93" t="e">
        <f t="shared" si="2"/>
        <v>#DIV/0!</v>
      </c>
      <c r="AB19" s="96">
        <v>12894</v>
      </c>
      <c r="AC19" s="30" t="s">
        <v>68</v>
      </c>
      <c r="AD19" s="30" t="s">
        <v>246</v>
      </c>
      <c r="AE19" s="9" t="s">
        <v>140</v>
      </c>
    </row>
    <row r="20" spans="1:31" s="2" customFormat="1" ht="159.75" customHeight="1" thickBot="1">
      <c r="A20" s="66" t="s">
        <v>59</v>
      </c>
      <c r="B20" s="97" t="s">
        <v>71</v>
      </c>
      <c r="C20" s="98" t="s">
        <v>76</v>
      </c>
      <c r="D20" s="101" t="s">
        <v>77</v>
      </c>
      <c r="E20" s="89" t="s">
        <v>78</v>
      </c>
      <c r="F20" s="114" t="s">
        <v>79</v>
      </c>
      <c r="G20" s="149">
        <v>99236</v>
      </c>
      <c r="H20" s="91" t="s">
        <v>81</v>
      </c>
      <c r="I20" s="7" t="s">
        <v>167</v>
      </c>
      <c r="J20" s="19" t="s">
        <v>145</v>
      </c>
      <c r="K20" s="18"/>
      <c r="L20" s="135">
        <v>0</v>
      </c>
      <c r="M20" s="135">
        <v>0.1</v>
      </c>
      <c r="N20" s="157">
        <v>0.1</v>
      </c>
      <c r="O20" s="95">
        <f t="shared" si="0"/>
        <v>1</v>
      </c>
      <c r="P20" s="18" t="s">
        <v>185</v>
      </c>
      <c r="Q20" s="18" t="s">
        <v>70</v>
      </c>
      <c r="R20" s="19"/>
      <c r="S20" s="92">
        <v>0</v>
      </c>
      <c r="T20" s="122">
        <v>1</v>
      </c>
      <c r="U20" s="11">
        <v>1</v>
      </c>
      <c r="V20" s="70">
        <f t="shared" si="1"/>
        <v>1</v>
      </c>
      <c r="W20" s="18" t="s">
        <v>207</v>
      </c>
      <c r="X20" s="18" t="s">
        <v>230</v>
      </c>
      <c r="Y20" s="76">
        <v>5220000</v>
      </c>
      <c r="Z20" s="30"/>
      <c r="AA20" s="93" t="e">
        <f t="shared" si="2"/>
        <v>#DIV/0!</v>
      </c>
      <c r="AB20" s="96">
        <v>190</v>
      </c>
      <c r="AC20" s="30" t="s">
        <v>68</v>
      </c>
      <c r="AD20" s="30"/>
      <c r="AE20" s="9" t="s">
        <v>140</v>
      </c>
    </row>
    <row r="21" spans="1:31" s="2" customFormat="1" ht="159.75" customHeight="1" thickBot="1">
      <c r="A21" s="66" t="s">
        <v>59</v>
      </c>
      <c r="B21" s="102" t="s">
        <v>82</v>
      </c>
      <c r="C21" s="98" t="s">
        <v>83</v>
      </c>
      <c r="D21" s="90" t="s">
        <v>84</v>
      </c>
      <c r="E21" s="89" t="s">
        <v>85</v>
      </c>
      <c r="F21" s="115" t="s">
        <v>86</v>
      </c>
      <c r="G21" s="149">
        <v>117282</v>
      </c>
      <c r="H21" s="103" t="s">
        <v>141</v>
      </c>
      <c r="I21" s="7" t="s">
        <v>168</v>
      </c>
      <c r="J21" s="119" t="s">
        <v>146</v>
      </c>
      <c r="K21" s="18"/>
      <c r="L21" s="136">
        <v>207</v>
      </c>
      <c r="M21" s="136">
        <v>80</v>
      </c>
      <c r="N21" s="156">
        <v>95</v>
      </c>
      <c r="O21" s="95">
        <f t="shared" si="0"/>
        <v>1.1875</v>
      </c>
      <c r="P21" s="20" t="s">
        <v>186</v>
      </c>
      <c r="Q21" s="18" t="s">
        <v>70</v>
      </c>
      <c r="R21" s="19"/>
      <c r="S21" s="92">
        <v>0</v>
      </c>
      <c r="T21" s="122">
        <v>1</v>
      </c>
      <c r="U21" s="120">
        <v>1</v>
      </c>
      <c r="V21" s="70">
        <f t="shared" si="1"/>
        <v>1</v>
      </c>
      <c r="W21" s="18" t="s">
        <v>208</v>
      </c>
      <c r="X21" s="18" t="s">
        <v>231</v>
      </c>
      <c r="Y21" s="76">
        <v>127765018</v>
      </c>
      <c r="Z21" s="30"/>
      <c r="AA21" s="93" t="e">
        <f t="shared" si="2"/>
        <v>#DIV/0!</v>
      </c>
      <c r="AB21" s="96">
        <v>95</v>
      </c>
      <c r="AC21" s="30" t="s">
        <v>68</v>
      </c>
      <c r="AD21" s="30" t="s">
        <v>247</v>
      </c>
      <c r="AE21" s="9" t="s">
        <v>140</v>
      </c>
    </row>
    <row r="22" spans="1:31" s="2" customFormat="1" ht="159.75" customHeight="1" thickBot="1">
      <c r="A22" s="66" t="s">
        <v>59</v>
      </c>
      <c r="B22" s="102" t="s">
        <v>82</v>
      </c>
      <c r="C22" s="98" t="s">
        <v>83</v>
      </c>
      <c r="D22" s="90" t="s">
        <v>87</v>
      </c>
      <c r="E22" s="89" t="s">
        <v>85</v>
      </c>
      <c r="F22" s="115" t="s">
        <v>88</v>
      </c>
      <c r="G22" s="149">
        <v>117283</v>
      </c>
      <c r="H22" s="91" t="s">
        <v>89</v>
      </c>
      <c r="I22" s="7" t="s">
        <v>169</v>
      </c>
      <c r="J22" s="119" t="s">
        <v>147</v>
      </c>
      <c r="K22" s="18"/>
      <c r="L22" s="136">
        <v>0</v>
      </c>
      <c r="M22" s="137">
        <v>50</v>
      </c>
      <c r="N22" s="156">
        <v>151</v>
      </c>
      <c r="O22" s="95">
        <f t="shared" si="0"/>
        <v>3.02</v>
      </c>
      <c r="P22" s="16" t="s">
        <v>187</v>
      </c>
      <c r="Q22" s="18" t="s">
        <v>70</v>
      </c>
      <c r="R22" s="18"/>
      <c r="S22" s="92">
        <v>0</v>
      </c>
      <c r="T22" s="122">
        <v>1</v>
      </c>
      <c r="U22" s="120">
        <v>1</v>
      </c>
      <c r="V22" s="70">
        <f t="shared" si="1"/>
        <v>1</v>
      </c>
      <c r="W22" s="18" t="s">
        <v>209</v>
      </c>
      <c r="X22" s="18" t="s">
        <v>232</v>
      </c>
      <c r="Y22" s="76">
        <v>10000000</v>
      </c>
      <c r="Z22" s="30"/>
      <c r="AA22" s="93" t="e">
        <f t="shared" si="2"/>
        <v>#DIV/0!</v>
      </c>
      <c r="AB22" s="96">
        <v>151</v>
      </c>
      <c r="AC22" s="30" t="s">
        <v>68</v>
      </c>
      <c r="AD22" s="30" t="s">
        <v>248</v>
      </c>
      <c r="AE22" s="9" t="s">
        <v>140</v>
      </c>
    </row>
    <row r="23" spans="1:31" s="2" customFormat="1" ht="159.75" customHeight="1" thickBot="1">
      <c r="A23" s="66" t="s">
        <v>59</v>
      </c>
      <c r="B23" s="102" t="s">
        <v>82</v>
      </c>
      <c r="C23" s="98" t="s">
        <v>83</v>
      </c>
      <c r="D23" s="90" t="s">
        <v>87</v>
      </c>
      <c r="E23" s="89" t="s">
        <v>85</v>
      </c>
      <c r="F23" s="115" t="s">
        <v>90</v>
      </c>
      <c r="G23" s="149">
        <v>117284</v>
      </c>
      <c r="H23" s="91" t="s">
        <v>91</v>
      </c>
      <c r="I23" s="7" t="s">
        <v>170</v>
      </c>
      <c r="J23" s="119" t="s">
        <v>148</v>
      </c>
      <c r="K23" s="17"/>
      <c r="L23" s="136">
        <v>0</v>
      </c>
      <c r="M23" s="136">
        <v>1</v>
      </c>
      <c r="N23" s="158">
        <v>1</v>
      </c>
      <c r="O23" s="95">
        <f t="shared" si="0"/>
        <v>1</v>
      </c>
      <c r="P23" s="16" t="s">
        <v>188</v>
      </c>
      <c r="Q23" s="18" t="s">
        <v>70</v>
      </c>
      <c r="R23" s="18"/>
      <c r="S23" s="92">
        <v>0</v>
      </c>
      <c r="T23" s="122">
        <v>1</v>
      </c>
      <c r="U23" s="11">
        <v>1</v>
      </c>
      <c r="V23" s="70">
        <f t="shared" si="1"/>
        <v>1</v>
      </c>
      <c r="W23" s="18" t="s">
        <v>210</v>
      </c>
      <c r="X23" s="18" t="s">
        <v>230</v>
      </c>
      <c r="Y23" s="121">
        <v>9000000</v>
      </c>
      <c r="Z23" s="30"/>
      <c r="AA23" s="93" t="e">
        <f t="shared" si="2"/>
        <v>#DIV/0!</v>
      </c>
      <c r="AB23" s="96">
        <v>81</v>
      </c>
      <c r="AC23" s="30" t="s">
        <v>68</v>
      </c>
      <c r="AD23" s="30"/>
      <c r="AE23" s="9" t="s">
        <v>140</v>
      </c>
    </row>
    <row r="24" spans="1:31" s="2" customFormat="1" ht="159.75" customHeight="1" thickBot="1">
      <c r="A24" s="66" t="s">
        <v>59</v>
      </c>
      <c r="B24" s="102" t="s">
        <v>82</v>
      </c>
      <c r="C24" s="98" t="s">
        <v>83</v>
      </c>
      <c r="D24" s="104" t="s">
        <v>92</v>
      </c>
      <c r="E24" s="89" t="s">
        <v>93</v>
      </c>
      <c r="F24" s="115" t="s">
        <v>94</v>
      </c>
      <c r="G24" s="149">
        <v>118285</v>
      </c>
      <c r="H24" s="91" t="s">
        <v>95</v>
      </c>
      <c r="I24" s="7" t="s">
        <v>171</v>
      </c>
      <c r="J24" s="119" t="s">
        <v>149</v>
      </c>
      <c r="K24" s="17"/>
      <c r="L24" s="136">
        <v>4000</v>
      </c>
      <c r="M24" s="136">
        <v>500</v>
      </c>
      <c r="N24" s="158">
        <v>3664</v>
      </c>
      <c r="O24" s="95">
        <f t="shared" si="0"/>
        <v>7.3280000000000003</v>
      </c>
      <c r="P24" s="16" t="s">
        <v>189</v>
      </c>
      <c r="Q24" s="18" t="s">
        <v>70</v>
      </c>
      <c r="R24" s="18"/>
      <c r="S24" s="92">
        <v>0</v>
      </c>
      <c r="T24" s="122">
        <v>1</v>
      </c>
      <c r="U24" s="11">
        <v>1</v>
      </c>
      <c r="V24" s="70">
        <f t="shared" si="1"/>
        <v>1</v>
      </c>
      <c r="W24" s="18" t="s">
        <v>211</v>
      </c>
      <c r="X24" s="18" t="s">
        <v>231</v>
      </c>
      <c r="Y24" s="76">
        <v>37542224</v>
      </c>
      <c r="Z24" s="30"/>
      <c r="AA24" s="93" t="e">
        <f t="shared" si="2"/>
        <v>#DIV/0!</v>
      </c>
      <c r="AB24" s="96">
        <v>3664</v>
      </c>
      <c r="AC24" s="30" t="s">
        <v>68</v>
      </c>
      <c r="AD24" s="30" t="s">
        <v>249</v>
      </c>
      <c r="AE24" s="9" t="s">
        <v>140</v>
      </c>
    </row>
    <row r="25" spans="1:31" s="2" customFormat="1" ht="159.75" customHeight="1" thickBot="1">
      <c r="A25" s="66" t="s">
        <v>59</v>
      </c>
      <c r="B25" s="102" t="s">
        <v>82</v>
      </c>
      <c r="C25" s="98" t="s">
        <v>83</v>
      </c>
      <c r="D25" s="104" t="s">
        <v>92</v>
      </c>
      <c r="E25" s="89" t="s">
        <v>93</v>
      </c>
      <c r="F25" s="113" t="s">
        <v>96</v>
      </c>
      <c r="G25" s="149">
        <v>118286</v>
      </c>
      <c r="H25" s="91" t="s">
        <v>97</v>
      </c>
      <c r="I25" s="7" t="s">
        <v>173</v>
      </c>
      <c r="J25" s="118" t="s">
        <v>150</v>
      </c>
      <c r="K25" s="17"/>
      <c r="L25" s="138">
        <v>1</v>
      </c>
      <c r="M25" s="138">
        <v>1</v>
      </c>
      <c r="N25" s="158">
        <v>0</v>
      </c>
      <c r="O25" s="95">
        <f t="shared" si="0"/>
        <v>0</v>
      </c>
      <c r="P25" s="16" t="s">
        <v>190</v>
      </c>
      <c r="Q25" s="18" t="s">
        <v>70</v>
      </c>
      <c r="R25" s="18"/>
      <c r="S25" s="92">
        <v>0</v>
      </c>
      <c r="T25" s="122">
        <v>1</v>
      </c>
      <c r="U25" s="11">
        <v>0</v>
      </c>
      <c r="V25" s="70">
        <f t="shared" si="1"/>
        <v>0</v>
      </c>
      <c r="W25" s="18" t="s">
        <v>212</v>
      </c>
      <c r="X25" s="18" t="s">
        <v>230</v>
      </c>
      <c r="Y25" s="76">
        <v>125000000</v>
      </c>
      <c r="Z25" s="30"/>
      <c r="AA25" s="93" t="e">
        <f t="shared" si="2"/>
        <v>#DIV/0!</v>
      </c>
      <c r="AB25" s="96">
        <v>0</v>
      </c>
      <c r="AC25" s="30" t="s">
        <v>68</v>
      </c>
      <c r="AD25" s="30" t="s">
        <v>250</v>
      </c>
      <c r="AE25" s="9" t="s">
        <v>140</v>
      </c>
    </row>
    <row r="26" spans="1:31" s="2" customFormat="1" ht="159.75" customHeight="1" thickBot="1">
      <c r="A26" s="66" t="s">
        <v>59</v>
      </c>
      <c r="B26" s="102" t="s">
        <v>82</v>
      </c>
      <c r="C26" s="98" t="s">
        <v>83</v>
      </c>
      <c r="D26" s="104" t="s">
        <v>92</v>
      </c>
      <c r="E26" s="89" t="s">
        <v>93</v>
      </c>
      <c r="F26" s="113" t="s">
        <v>98</v>
      </c>
      <c r="G26" s="149">
        <v>118287</v>
      </c>
      <c r="H26" s="105" t="s">
        <v>99</v>
      </c>
      <c r="I26" s="7" t="s">
        <v>172</v>
      </c>
      <c r="J26" s="119" t="s">
        <v>151</v>
      </c>
      <c r="K26" s="17"/>
      <c r="L26" s="136">
        <v>0</v>
      </c>
      <c r="M26" s="136">
        <v>1</v>
      </c>
      <c r="N26" s="158">
        <v>0</v>
      </c>
      <c r="O26" s="95">
        <f t="shared" si="0"/>
        <v>0</v>
      </c>
      <c r="P26" s="16" t="s">
        <v>191</v>
      </c>
      <c r="Q26" s="18" t="s">
        <v>70</v>
      </c>
      <c r="R26" s="18"/>
      <c r="S26" s="92">
        <v>0</v>
      </c>
      <c r="T26" s="122">
        <v>1</v>
      </c>
      <c r="U26" s="11">
        <v>0.8</v>
      </c>
      <c r="V26" s="70">
        <f t="shared" si="1"/>
        <v>0.8</v>
      </c>
      <c r="W26" s="18" t="s">
        <v>213</v>
      </c>
      <c r="X26" s="18" t="s">
        <v>233</v>
      </c>
      <c r="Y26" s="76">
        <v>7591112</v>
      </c>
      <c r="Z26" s="30"/>
      <c r="AA26" s="93" t="e">
        <f t="shared" si="2"/>
        <v>#DIV/0!</v>
      </c>
      <c r="AB26" s="96">
        <v>90</v>
      </c>
      <c r="AC26" s="30" t="s">
        <v>68</v>
      </c>
      <c r="AD26" s="30" t="s">
        <v>251</v>
      </c>
      <c r="AE26" s="9" t="s">
        <v>140</v>
      </c>
    </row>
    <row r="27" spans="1:31" s="2" customFormat="1" ht="159.75" customHeight="1" thickBot="1">
      <c r="A27" s="66" t="s">
        <v>59</v>
      </c>
      <c r="B27" s="102" t="s">
        <v>82</v>
      </c>
      <c r="C27" s="98" t="s">
        <v>83</v>
      </c>
      <c r="D27" s="90" t="s">
        <v>100</v>
      </c>
      <c r="E27" s="89" t="s">
        <v>101</v>
      </c>
      <c r="F27" s="116" t="s">
        <v>102</v>
      </c>
      <c r="G27" s="149">
        <v>119288</v>
      </c>
      <c r="H27" s="91" t="s">
        <v>103</v>
      </c>
      <c r="I27" s="7" t="s">
        <v>152</v>
      </c>
      <c r="J27" s="119" t="s">
        <v>152</v>
      </c>
      <c r="K27" s="17"/>
      <c r="L27" s="136">
        <v>0</v>
      </c>
      <c r="M27" s="136">
        <v>1</v>
      </c>
      <c r="N27" s="158">
        <v>1</v>
      </c>
      <c r="O27" s="95">
        <f t="shared" si="0"/>
        <v>1</v>
      </c>
      <c r="P27" s="16" t="s">
        <v>192</v>
      </c>
      <c r="Q27" s="18" t="s">
        <v>70</v>
      </c>
      <c r="R27" s="18"/>
      <c r="S27" s="92">
        <v>0</v>
      </c>
      <c r="T27" s="122">
        <v>1</v>
      </c>
      <c r="U27" s="11">
        <v>1</v>
      </c>
      <c r="V27" s="70">
        <f t="shared" si="1"/>
        <v>1</v>
      </c>
      <c r="W27" s="18" t="s">
        <v>214</v>
      </c>
      <c r="X27" s="18" t="s">
        <v>234</v>
      </c>
      <c r="Y27" s="76">
        <v>36000000</v>
      </c>
      <c r="Z27" s="30"/>
      <c r="AA27" s="93" t="e">
        <f t="shared" si="2"/>
        <v>#DIV/0!</v>
      </c>
      <c r="AB27" s="96">
        <v>70</v>
      </c>
      <c r="AC27" s="30" t="s">
        <v>68</v>
      </c>
      <c r="AD27" s="30"/>
      <c r="AE27" s="9" t="s">
        <v>140</v>
      </c>
    </row>
    <row r="28" spans="1:31" s="2" customFormat="1" ht="159.75" customHeight="1" thickBot="1">
      <c r="A28" s="66" t="s">
        <v>59</v>
      </c>
      <c r="B28" s="102" t="s">
        <v>82</v>
      </c>
      <c r="C28" s="98" t="s">
        <v>83</v>
      </c>
      <c r="D28" s="90" t="s">
        <v>104</v>
      </c>
      <c r="E28" s="89" t="s">
        <v>105</v>
      </c>
      <c r="F28" s="116" t="s">
        <v>102</v>
      </c>
      <c r="G28" s="149">
        <v>119289</v>
      </c>
      <c r="H28" s="14" t="s">
        <v>106</v>
      </c>
      <c r="I28" s="7" t="s">
        <v>153</v>
      </c>
      <c r="J28" s="119" t="s">
        <v>153</v>
      </c>
      <c r="K28" s="18"/>
      <c r="L28" s="138">
        <v>1</v>
      </c>
      <c r="M28" s="138">
        <v>1</v>
      </c>
      <c r="N28" s="159">
        <v>1</v>
      </c>
      <c r="O28" s="95">
        <f t="shared" si="0"/>
        <v>1</v>
      </c>
      <c r="P28" s="16" t="s">
        <v>193</v>
      </c>
      <c r="Q28" s="18" t="s">
        <v>70</v>
      </c>
      <c r="R28" s="18"/>
      <c r="S28" s="92">
        <v>0</v>
      </c>
      <c r="T28" s="122">
        <v>1</v>
      </c>
      <c r="U28" s="123">
        <v>0.89500000000000002</v>
      </c>
      <c r="V28" s="70">
        <f t="shared" si="1"/>
        <v>0.89500000000000002</v>
      </c>
      <c r="W28" s="18" t="s">
        <v>215</v>
      </c>
      <c r="X28" s="18" t="s">
        <v>230</v>
      </c>
      <c r="Y28" s="76">
        <v>32672660</v>
      </c>
      <c r="Z28" s="30"/>
      <c r="AA28" s="93" t="e">
        <f t="shared" si="2"/>
        <v>#DIV/0!</v>
      </c>
      <c r="AB28" s="96">
        <v>579</v>
      </c>
      <c r="AC28" s="30" t="s">
        <v>68</v>
      </c>
      <c r="AD28" s="30" t="s">
        <v>252</v>
      </c>
      <c r="AE28" s="9" t="s">
        <v>140</v>
      </c>
    </row>
    <row r="29" spans="1:31" s="2" customFormat="1" ht="159.75" customHeight="1" thickBot="1">
      <c r="A29" s="66" t="s">
        <v>59</v>
      </c>
      <c r="B29" s="102" t="s">
        <v>82</v>
      </c>
      <c r="C29" s="98" t="s">
        <v>83</v>
      </c>
      <c r="D29" s="106" t="s">
        <v>107</v>
      </c>
      <c r="E29" s="89" t="s">
        <v>108</v>
      </c>
      <c r="F29" s="115" t="s">
        <v>109</v>
      </c>
      <c r="G29" s="149">
        <v>120290</v>
      </c>
      <c r="H29" s="91" t="s">
        <v>110</v>
      </c>
      <c r="I29" s="7" t="s">
        <v>174</v>
      </c>
      <c r="J29" s="119" t="s">
        <v>154</v>
      </c>
      <c r="K29" s="18"/>
      <c r="L29" s="136">
        <v>2000</v>
      </c>
      <c r="M29" s="136">
        <v>400</v>
      </c>
      <c r="N29" s="156">
        <v>713</v>
      </c>
      <c r="O29" s="95">
        <f t="shared" si="0"/>
        <v>1.7825</v>
      </c>
      <c r="P29" s="16" t="s">
        <v>194</v>
      </c>
      <c r="Q29" s="18" t="s">
        <v>70</v>
      </c>
      <c r="R29" s="18"/>
      <c r="S29" s="92">
        <v>0</v>
      </c>
      <c r="T29" s="122">
        <v>1</v>
      </c>
      <c r="U29" s="11">
        <v>1</v>
      </c>
      <c r="V29" s="70">
        <f t="shared" si="1"/>
        <v>1</v>
      </c>
      <c r="W29" s="18" t="s">
        <v>216</v>
      </c>
      <c r="X29" s="18" t="s">
        <v>235</v>
      </c>
      <c r="Y29" s="76">
        <v>21849634</v>
      </c>
      <c r="Z29" s="30"/>
      <c r="AA29" s="93" t="e">
        <f t="shared" si="2"/>
        <v>#DIV/0!</v>
      </c>
      <c r="AB29" s="96">
        <v>713</v>
      </c>
      <c r="AC29" s="30" t="s">
        <v>68</v>
      </c>
      <c r="AD29" s="30"/>
      <c r="AE29" s="9" t="s">
        <v>140</v>
      </c>
    </row>
    <row r="30" spans="1:31" s="2" customFormat="1" ht="159.75" customHeight="1" thickBot="1">
      <c r="A30" s="66" t="s">
        <v>59</v>
      </c>
      <c r="B30" s="102" t="s">
        <v>82</v>
      </c>
      <c r="C30" s="98" t="s">
        <v>83</v>
      </c>
      <c r="D30" s="106" t="s">
        <v>107</v>
      </c>
      <c r="E30" s="89" t="s">
        <v>108</v>
      </c>
      <c r="F30" s="115" t="s">
        <v>111</v>
      </c>
      <c r="G30" s="149">
        <v>120291</v>
      </c>
      <c r="H30" s="91" t="s">
        <v>112</v>
      </c>
      <c r="I30" s="7" t="s">
        <v>155</v>
      </c>
      <c r="J30" s="119" t="s">
        <v>155</v>
      </c>
      <c r="K30" s="18"/>
      <c r="L30" s="136">
        <v>0</v>
      </c>
      <c r="M30" s="138">
        <v>0.1</v>
      </c>
      <c r="N30" s="159">
        <v>0.1</v>
      </c>
      <c r="O30" s="95">
        <f t="shared" si="0"/>
        <v>1</v>
      </c>
      <c r="P30" s="16" t="s">
        <v>195</v>
      </c>
      <c r="Q30" s="18" t="s">
        <v>70</v>
      </c>
      <c r="R30" s="18"/>
      <c r="S30" s="92">
        <v>0</v>
      </c>
      <c r="T30" s="122">
        <v>1</v>
      </c>
      <c r="U30" s="11">
        <v>1</v>
      </c>
      <c r="V30" s="70">
        <f t="shared" si="1"/>
        <v>1</v>
      </c>
      <c r="W30" s="18" t="s">
        <v>217</v>
      </c>
      <c r="X30" s="18" t="s">
        <v>236</v>
      </c>
      <c r="Y30" s="76">
        <v>20194612</v>
      </c>
      <c r="Z30" s="30"/>
      <c r="AA30" s="93" t="e">
        <f t="shared" si="2"/>
        <v>#DIV/0!</v>
      </c>
      <c r="AB30" s="96"/>
      <c r="AC30" s="30" t="s">
        <v>68</v>
      </c>
      <c r="AD30" s="30"/>
      <c r="AE30" s="9" t="s">
        <v>140</v>
      </c>
    </row>
    <row r="31" spans="1:31" s="2" customFormat="1" ht="159.75" customHeight="1" thickBot="1">
      <c r="A31" s="66" t="s">
        <v>59</v>
      </c>
      <c r="B31" s="102" t="s">
        <v>82</v>
      </c>
      <c r="C31" s="98" t="s">
        <v>83</v>
      </c>
      <c r="D31" s="107" t="s">
        <v>113</v>
      </c>
      <c r="E31" s="89" t="s">
        <v>114</v>
      </c>
      <c r="F31" s="115" t="s">
        <v>115</v>
      </c>
      <c r="G31" s="149">
        <v>122293</v>
      </c>
      <c r="H31" s="91" t="s">
        <v>116</v>
      </c>
      <c r="I31" s="7" t="s">
        <v>175</v>
      </c>
      <c r="J31" s="119" t="s">
        <v>156</v>
      </c>
      <c r="K31" s="18"/>
      <c r="L31" s="138">
        <v>0.11</v>
      </c>
      <c r="M31" s="138">
        <v>0.05</v>
      </c>
      <c r="N31" s="157">
        <v>0.3</v>
      </c>
      <c r="O31" s="95">
        <f t="shared" si="0"/>
        <v>5.9999999999999991</v>
      </c>
      <c r="P31" s="16" t="s">
        <v>196</v>
      </c>
      <c r="Q31" s="18" t="s">
        <v>70</v>
      </c>
      <c r="R31" s="18"/>
      <c r="S31" s="92">
        <v>0</v>
      </c>
      <c r="T31" s="122">
        <v>1</v>
      </c>
      <c r="U31" s="11">
        <v>1</v>
      </c>
      <c r="V31" s="70">
        <f t="shared" si="1"/>
        <v>1</v>
      </c>
      <c r="W31" s="18" t="s">
        <v>218</v>
      </c>
      <c r="X31" s="18" t="s">
        <v>237</v>
      </c>
      <c r="Y31" s="76">
        <v>46366334</v>
      </c>
      <c r="Z31" s="30"/>
      <c r="AA31" s="93" t="e">
        <f t="shared" si="2"/>
        <v>#DIV/0!</v>
      </c>
      <c r="AB31" s="96">
        <v>1552</v>
      </c>
      <c r="AC31" s="30" t="s">
        <v>68</v>
      </c>
      <c r="AD31" s="30" t="s">
        <v>253</v>
      </c>
      <c r="AE31" s="9" t="s">
        <v>140</v>
      </c>
    </row>
    <row r="32" spans="1:31" s="2" customFormat="1" ht="159.75" customHeight="1" thickBot="1">
      <c r="A32" s="66" t="s">
        <v>59</v>
      </c>
      <c r="B32" s="102" t="s">
        <v>82</v>
      </c>
      <c r="C32" s="108" t="s">
        <v>83</v>
      </c>
      <c r="D32" s="109" t="s">
        <v>117</v>
      </c>
      <c r="E32" s="89" t="s">
        <v>118</v>
      </c>
      <c r="F32" s="113" t="s">
        <v>119</v>
      </c>
      <c r="G32" s="149">
        <v>122293</v>
      </c>
      <c r="H32" s="103" t="s">
        <v>120</v>
      </c>
      <c r="I32" s="7" t="s">
        <v>176</v>
      </c>
      <c r="J32" s="119" t="s">
        <v>157</v>
      </c>
      <c r="K32" s="18"/>
      <c r="L32" s="136">
        <v>5600</v>
      </c>
      <c r="M32" s="136">
        <v>2000</v>
      </c>
      <c r="N32" s="158">
        <v>22105</v>
      </c>
      <c r="O32" s="95">
        <f t="shared" si="0"/>
        <v>11.0525</v>
      </c>
      <c r="P32" s="16" t="s">
        <v>197</v>
      </c>
      <c r="Q32" s="18" t="s">
        <v>70</v>
      </c>
      <c r="R32" s="18"/>
      <c r="S32" s="92">
        <v>0</v>
      </c>
      <c r="T32" s="122">
        <v>1</v>
      </c>
      <c r="U32" s="11">
        <v>1</v>
      </c>
      <c r="V32" s="70">
        <f t="shared" si="1"/>
        <v>1</v>
      </c>
      <c r="W32" s="18" t="s">
        <v>219</v>
      </c>
      <c r="X32" s="18" t="s">
        <v>238</v>
      </c>
      <c r="Y32" s="76">
        <v>28132862</v>
      </c>
      <c r="Z32" s="30"/>
      <c r="AA32" s="93" t="e">
        <f t="shared" si="2"/>
        <v>#DIV/0!</v>
      </c>
      <c r="AB32" s="96">
        <v>22105</v>
      </c>
      <c r="AC32" s="30" t="s">
        <v>68</v>
      </c>
      <c r="AD32" s="30" t="s">
        <v>254</v>
      </c>
      <c r="AE32" s="9" t="s">
        <v>140</v>
      </c>
    </row>
    <row r="33" spans="1:31" s="2" customFormat="1" ht="159.75" customHeight="1" thickBot="1">
      <c r="A33" s="66" t="s">
        <v>59</v>
      </c>
      <c r="B33" s="102" t="s">
        <v>82</v>
      </c>
      <c r="C33" s="108" t="s">
        <v>83</v>
      </c>
      <c r="D33" s="109" t="s">
        <v>117</v>
      </c>
      <c r="E33" s="89" t="s">
        <v>118</v>
      </c>
      <c r="F33" s="113" t="s">
        <v>121</v>
      </c>
      <c r="G33" s="149">
        <v>122294</v>
      </c>
      <c r="H33" s="103" t="s">
        <v>122</v>
      </c>
      <c r="I33" s="7" t="s">
        <v>177</v>
      </c>
      <c r="J33" s="119" t="s">
        <v>158</v>
      </c>
      <c r="K33" s="23"/>
      <c r="L33" s="136">
        <v>6</v>
      </c>
      <c r="M33" s="136">
        <v>7</v>
      </c>
      <c r="N33" s="156">
        <v>7</v>
      </c>
      <c r="O33" s="95">
        <f t="shared" si="0"/>
        <v>1</v>
      </c>
      <c r="P33" s="10" t="s">
        <v>198</v>
      </c>
      <c r="Q33" s="18" t="s">
        <v>70</v>
      </c>
      <c r="R33" s="21"/>
      <c r="S33" s="92">
        <v>0</v>
      </c>
      <c r="T33" s="122">
        <v>1</v>
      </c>
      <c r="U33" s="20">
        <v>1</v>
      </c>
      <c r="V33" s="70">
        <f t="shared" si="1"/>
        <v>1</v>
      </c>
      <c r="W33" s="18" t="s">
        <v>220</v>
      </c>
      <c r="X33" s="18" t="s">
        <v>239</v>
      </c>
      <c r="Y33" s="76">
        <v>1576177982</v>
      </c>
      <c r="Z33" s="30"/>
      <c r="AA33" s="93" t="e">
        <f t="shared" si="2"/>
        <v>#DIV/0!</v>
      </c>
      <c r="AB33" s="96">
        <v>385</v>
      </c>
      <c r="AC33" s="30" t="s">
        <v>68</v>
      </c>
      <c r="AD33" s="30"/>
      <c r="AE33" s="9" t="s">
        <v>140</v>
      </c>
    </row>
    <row r="34" spans="1:31" s="24" customFormat="1" ht="159.75" customHeight="1" thickBot="1">
      <c r="A34" s="66" t="s">
        <v>59</v>
      </c>
      <c r="B34" s="102" t="s">
        <v>82</v>
      </c>
      <c r="C34" s="98" t="s">
        <v>83</v>
      </c>
      <c r="D34" s="90" t="s">
        <v>123</v>
      </c>
      <c r="E34" s="89" t="s">
        <v>124</v>
      </c>
      <c r="F34" s="115" t="s">
        <v>125</v>
      </c>
      <c r="G34" s="149">
        <v>123295</v>
      </c>
      <c r="H34" s="103" t="s">
        <v>126</v>
      </c>
      <c r="I34" s="7" t="s">
        <v>178</v>
      </c>
      <c r="J34" s="119" t="s">
        <v>159</v>
      </c>
      <c r="K34" s="19"/>
      <c r="L34" s="136">
        <v>0</v>
      </c>
      <c r="M34" s="136">
        <v>1</v>
      </c>
      <c r="N34" s="156">
        <v>1</v>
      </c>
      <c r="O34" s="95">
        <f t="shared" si="0"/>
        <v>1</v>
      </c>
      <c r="P34" s="18" t="s">
        <v>199</v>
      </c>
      <c r="Q34" s="18" t="s">
        <v>70</v>
      </c>
      <c r="R34" s="18"/>
      <c r="S34" s="92">
        <v>0</v>
      </c>
      <c r="T34" s="122">
        <v>1</v>
      </c>
      <c r="U34" s="11">
        <v>1</v>
      </c>
      <c r="V34" s="70">
        <f t="shared" si="1"/>
        <v>1</v>
      </c>
      <c r="W34" s="18" t="s">
        <v>221</v>
      </c>
      <c r="X34" s="18" t="s">
        <v>240</v>
      </c>
      <c r="Y34" s="76">
        <v>114132976</v>
      </c>
      <c r="Z34" s="30"/>
      <c r="AA34" s="93" t="e">
        <f t="shared" si="2"/>
        <v>#DIV/0!</v>
      </c>
      <c r="AB34" s="96">
        <v>3002</v>
      </c>
      <c r="AC34" s="30" t="s">
        <v>68</v>
      </c>
      <c r="AD34" s="30"/>
      <c r="AE34" s="9" t="s">
        <v>140</v>
      </c>
    </row>
    <row r="35" spans="1:31" s="24" customFormat="1" ht="159.75" customHeight="1" thickBot="1">
      <c r="A35" s="66" t="s">
        <v>59</v>
      </c>
      <c r="B35" s="102" t="s">
        <v>82</v>
      </c>
      <c r="C35" s="108" t="s">
        <v>127</v>
      </c>
      <c r="D35" s="109" t="s">
        <v>128</v>
      </c>
      <c r="E35" s="89" t="s">
        <v>129</v>
      </c>
      <c r="F35" s="115" t="s">
        <v>130</v>
      </c>
      <c r="G35" s="149">
        <v>126301</v>
      </c>
      <c r="H35" s="14" t="s">
        <v>131</v>
      </c>
      <c r="I35" s="7" t="s">
        <v>179</v>
      </c>
      <c r="J35" s="119" t="s">
        <v>160</v>
      </c>
      <c r="K35" s="19"/>
      <c r="L35" s="136">
        <v>0</v>
      </c>
      <c r="M35" s="136">
        <v>1</v>
      </c>
      <c r="N35" s="156">
        <v>0</v>
      </c>
      <c r="O35" s="95">
        <f t="shared" si="0"/>
        <v>0</v>
      </c>
      <c r="P35" s="18" t="s">
        <v>200</v>
      </c>
      <c r="Q35" s="18" t="s">
        <v>70</v>
      </c>
      <c r="R35" s="18"/>
      <c r="S35" s="92">
        <v>0</v>
      </c>
      <c r="T35" s="122">
        <v>1</v>
      </c>
      <c r="U35" s="11">
        <v>0.8</v>
      </c>
      <c r="V35" s="70">
        <f t="shared" si="1"/>
        <v>0.8</v>
      </c>
      <c r="W35" s="18" t="s">
        <v>222</v>
      </c>
      <c r="X35" s="18" t="s">
        <v>241</v>
      </c>
      <c r="Y35" s="76">
        <v>86760446</v>
      </c>
      <c r="Z35" s="30"/>
      <c r="AA35" s="93" t="e">
        <f t="shared" si="2"/>
        <v>#DIV/0!</v>
      </c>
      <c r="AB35" s="96">
        <v>2160</v>
      </c>
      <c r="AC35" s="30" t="s">
        <v>68</v>
      </c>
      <c r="AD35" s="30" t="s">
        <v>255</v>
      </c>
      <c r="AE35" s="9" t="s">
        <v>140</v>
      </c>
    </row>
    <row r="36" spans="1:31" s="2" customFormat="1" ht="159.75" customHeight="1" thickBot="1">
      <c r="A36" s="66" t="s">
        <v>59</v>
      </c>
      <c r="B36" s="102" t="s">
        <v>82</v>
      </c>
      <c r="C36" s="98" t="s">
        <v>127</v>
      </c>
      <c r="D36" s="109" t="s">
        <v>128</v>
      </c>
      <c r="E36" s="89" t="s">
        <v>129</v>
      </c>
      <c r="F36" s="115" t="s">
        <v>132</v>
      </c>
      <c r="G36" s="149">
        <v>126302</v>
      </c>
      <c r="H36" s="14" t="s">
        <v>133</v>
      </c>
      <c r="I36" s="7" t="s">
        <v>180</v>
      </c>
      <c r="J36" s="119" t="s">
        <v>161</v>
      </c>
      <c r="K36" s="22"/>
      <c r="L36" s="136">
        <v>79</v>
      </c>
      <c r="M36" s="136">
        <v>79</v>
      </c>
      <c r="N36" s="158">
        <v>79</v>
      </c>
      <c r="O36" s="95">
        <f t="shared" si="0"/>
        <v>1</v>
      </c>
      <c r="P36" s="18" t="s">
        <v>201</v>
      </c>
      <c r="Q36" s="18" t="s">
        <v>70</v>
      </c>
      <c r="R36" s="17"/>
      <c r="S36" s="92">
        <v>0</v>
      </c>
      <c r="T36" s="122">
        <v>1</v>
      </c>
      <c r="U36" s="11">
        <v>1</v>
      </c>
      <c r="V36" s="70">
        <f t="shared" si="1"/>
        <v>1</v>
      </c>
      <c r="W36" s="18" t="s">
        <v>223</v>
      </c>
      <c r="X36" s="18" t="s">
        <v>242</v>
      </c>
      <c r="Y36" s="76">
        <v>48385334</v>
      </c>
      <c r="Z36" s="30"/>
      <c r="AA36" s="93" t="e">
        <f t="shared" si="2"/>
        <v>#DIV/0!</v>
      </c>
      <c r="AB36" s="96">
        <v>249</v>
      </c>
      <c r="AC36" s="30" t="s">
        <v>68</v>
      </c>
      <c r="AD36" s="30"/>
      <c r="AE36" s="9" t="s">
        <v>140</v>
      </c>
    </row>
    <row r="37" spans="1:31" s="2" customFormat="1" ht="159.75" customHeight="1" thickBot="1">
      <c r="A37" s="66" t="s">
        <v>59</v>
      </c>
      <c r="B37" s="102" t="s">
        <v>82</v>
      </c>
      <c r="C37" s="98" t="s">
        <v>127</v>
      </c>
      <c r="D37" s="109" t="s">
        <v>128</v>
      </c>
      <c r="E37" s="89" t="s">
        <v>129</v>
      </c>
      <c r="F37" s="115" t="s">
        <v>134</v>
      </c>
      <c r="G37" s="149">
        <v>126303</v>
      </c>
      <c r="H37" s="91" t="s">
        <v>135</v>
      </c>
      <c r="I37" s="7" t="s">
        <v>162</v>
      </c>
      <c r="J37" s="119" t="s">
        <v>162</v>
      </c>
      <c r="K37" s="17"/>
      <c r="L37" s="138">
        <v>0.4</v>
      </c>
      <c r="M37" s="138">
        <v>0.2</v>
      </c>
      <c r="N37" s="160">
        <v>0.2</v>
      </c>
      <c r="O37" s="95">
        <f t="shared" si="0"/>
        <v>1</v>
      </c>
      <c r="P37" s="18" t="s">
        <v>202</v>
      </c>
      <c r="Q37" s="18" t="s">
        <v>70</v>
      </c>
      <c r="R37" s="17"/>
      <c r="S37" s="92">
        <v>0</v>
      </c>
      <c r="T37" s="122">
        <v>1</v>
      </c>
      <c r="U37" s="20">
        <v>1</v>
      </c>
      <c r="V37" s="70">
        <f t="shared" si="1"/>
        <v>1</v>
      </c>
      <c r="W37" s="18" t="s">
        <v>224</v>
      </c>
      <c r="X37" s="18" t="s">
        <v>243</v>
      </c>
      <c r="Y37" s="76">
        <v>66694438</v>
      </c>
      <c r="Z37" s="30"/>
      <c r="AA37" s="93" t="e">
        <f t="shared" si="2"/>
        <v>#DIV/0!</v>
      </c>
      <c r="AB37" s="96">
        <v>1105</v>
      </c>
      <c r="AC37" s="30" t="s">
        <v>68</v>
      </c>
      <c r="AD37" s="30"/>
      <c r="AE37" s="9" t="s">
        <v>140</v>
      </c>
    </row>
    <row r="38" spans="1:31" s="2" customFormat="1" ht="159.75" customHeight="1" thickBot="1">
      <c r="A38" s="66" t="s">
        <v>59</v>
      </c>
      <c r="B38" s="102" t="s">
        <v>82</v>
      </c>
      <c r="C38" s="110" t="s">
        <v>127</v>
      </c>
      <c r="D38" s="111" t="s">
        <v>136</v>
      </c>
      <c r="E38" s="112" t="s">
        <v>137</v>
      </c>
      <c r="F38" s="117" t="s">
        <v>138</v>
      </c>
      <c r="G38" s="149">
        <v>126304</v>
      </c>
      <c r="H38" s="14" t="s">
        <v>139</v>
      </c>
      <c r="I38" s="7" t="s">
        <v>181</v>
      </c>
      <c r="J38" s="119" t="s">
        <v>163</v>
      </c>
      <c r="K38" s="17"/>
      <c r="L38" s="136">
        <v>0</v>
      </c>
      <c r="M38" s="138">
        <v>1</v>
      </c>
      <c r="N38" s="158">
        <v>0</v>
      </c>
      <c r="O38" s="95">
        <f t="shared" si="0"/>
        <v>0</v>
      </c>
      <c r="P38" s="18" t="s">
        <v>244</v>
      </c>
      <c r="Q38" s="18" t="s">
        <v>70</v>
      </c>
      <c r="R38" s="17"/>
      <c r="S38" s="92">
        <v>0</v>
      </c>
      <c r="T38" s="122">
        <v>1</v>
      </c>
      <c r="U38" s="11">
        <v>0.5</v>
      </c>
      <c r="V38" s="70">
        <f t="shared" si="1"/>
        <v>0.5</v>
      </c>
      <c r="W38" s="18" t="s">
        <v>225</v>
      </c>
      <c r="X38" s="18" t="s">
        <v>230</v>
      </c>
      <c r="Y38" s="76">
        <v>226727273</v>
      </c>
      <c r="Z38" s="30"/>
      <c r="AA38" s="93" t="e">
        <f t="shared" si="2"/>
        <v>#DIV/0!</v>
      </c>
      <c r="AB38" s="96">
        <v>1000</v>
      </c>
      <c r="AC38" s="30" t="s">
        <v>68</v>
      </c>
      <c r="AD38" s="30" t="s">
        <v>256</v>
      </c>
      <c r="AE38" s="9" t="s">
        <v>140</v>
      </c>
    </row>
    <row r="39" spans="1:31" s="2" customFormat="1" ht="30" customHeight="1">
      <c r="A39" s="66"/>
      <c r="B39" s="12"/>
      <c r="C39" s="12"/>
      <c r="D39" s="26"/>
      <c r="E39" s="12"/>
      <c r="F39" s="27"/>
      <c r="G39" s="150"/>
      <c r="H39" s="12"/>
      <c r="I39" s="12"/>
      <c r="J39" s="25"/>
      <c r="K39" s="25"/>
      <c r="L39" s="139"/>
      <c r="M39" s="139"/>
      <c r="N39" s="139"/>
      <c r="O39" s="25"/>
      <c r="P39" s="28"/>
      <c r="Q39" s="25"/>
      <c r="R39" s="25"/>
      <c r="S39" s="29"/>
      <c r="T39" s="29"/>
      <c r="U39" s="29"/>
      <c r="V39" s="29"/>
      <c r="W39" s="29"/>
      <c r="X39" s="12"/>
      <c r="Y39" s="79">
        <f>SUM(Y16:Y38)</f>
        <v>3021638463</v>
      </c>
      <c r="Z39" s="53"/>
      <c r="AA39" s="53"/>
      <c r="AB39" s="53">
        <f>SUM(AB31:AB38)</f>
        <v>31558</v>
      </c>
      <c r="AC39" s="53"/>
      <c r="AD39" s="53"/>
      <c r="AE39" s="13"/>
    </row>
    <row r="40" spans="1:31" ht="30" customHeight="1" thickBot="1">
      <c r="A40" s="67"/>
      <c r="B40" s="12"/>
      <c r="C40" s="12"/>
      <c r="D40" s="12"/>
      <c r="E40" s="12"/>
      <c r="F40" s="12"/>
      <c r="G40" s="140"/>
      <c r="H40" s="12"/>
      <c r="I40" s="12"/>
      <c r="J40" s="12"/>
      <c r="K40" s="12"/>
      <c r="L40" s="140"/>
      <c r="M40" s="140"/>
      <c r="N40" s="140"/>
      <c r="O40" s="12"/>
      <c r="P40" s="12"/>
      <c r="Q40" s="12"/>
      <c r="R40" s="12"/>
      <c r="S40" s="12"/>
      <c r="T40" s="12"/>
      <c r="U40" s="12"/>
      <c r="V40" s="12"/>
      <c r="W40" s="12"/>
      <c r="X40" s="12"/>
      <c r="Y40" s="79"/>
      <c r="Z40" s="12"/>
      <c r="AA40" s="12"/>
      <c r="AB40" s="12"/>
      <c r="AC40" s="12"/>
      <c r="AD40" s="12"/>
      <c r="AE40" s="12"/>
    </row>
    <row r="41" spans="1:31">
      <c r="A41" s="68"/>
      <c r="B41" s="55"/>
      <c r="C41" s="55"/>
      <c r="D41" s="55"/>
      <c r="E41" s="55"/>
      <c r="F41" s="55"/>
      <c r="G41" s="151"/>
      <c r="H41" s="55"/>
      <c r="I41" s="55"/>
      <c r="J41" s="55"/>
      <c r="K41" s="55"/>
      <c r="L41" s="141"/>
      <c r="M41" s="141"/>
      <c r="N41" s="141"/>
      <c r="O41" s="55"/>
      <c r="P41" s="55"/>
      <c r="Q41" s="55"/>
      <c r="R41" s="55"/>
      <c r="S41" s="55"/>
      <c r="T41" s="55"/>
      <c r="U41" s="55"/>
      <c r="V41" s="55"/>
      <c r="W41" s="54"/>
      <c r="X41" s="54"/>
      <c r="Y41" s="77"/>
      <c r="Z41" s="55"/>
      <c r="AA41" s="55"/>
      <c r="AB41" s="55"/>
      <c r="AC41" s="55"/>
      <c r="AD41" s="55"/>
      <c r="AE41" s="55"/>
    </row>
    <row r="42" spans="1:31">
      <c r="A42" s="68"/>
      <c r="B42" s="55"/>
      <c r="C42" s="55"/>
      <c r="D42" s="55"/>
      <c r="E42" s="55"/>
      <c r="F42" s="55"/>
      <c r="G42" s="151"/>
      <c r="H42" s="55"/>
      <c r="I42" s="55"/>
      <c r="J42" s="55"/>
      <c r="K42" s="55"/>
      <c r="L42" s="141"/>
      <c r="M42" s="141"/>
      <c r="N42" s="141"/>
      <c r="O42" s="55"/>
      <c r="P42" s="55"/>
      <c r="Q42" s="55"/>
      <c r="R42" s="55"/>
      <c r="S42" s="55"/>
      <c r="T42" s="55"/>
      <c r="U42" s="55"/>
      <c r="V42" s="55"/>
      <c r="W42" s="54"/>
      <c r="X42" s="54"/>
      <c r="Y42" s="77"/>
      <c r="Z42" s="55"/>
      <c r="AA42" s="55"/>
      <c r="AB42" s="55"/>
      <c r="AC42" s="55"/>
      <c r="AD42" s="55"/>
      <c r="AE42" s="55"/>
    </row>
    <row r="43" spans="1:31" s="56" customFormat="1">
      <c r="A43" s="69"/>
      <c r="B43" s="59"/>
      <c r="C43" s="59"/>
      <c r="E43" s="59"/>
      <c r="G43" s="142"/>
      <c r="H43" s="3"/>
      <c r="I43" s="3"/>
      <c r="J43" s="57"/>
      <c r="K43" s="57"/>
      <c r="L43" s="142"/>
      <c r="M43" s="142"/>
      <c r="N43" s="142"/>
      <c r="O43" s="57"/>
      <c r="P43" s="57"/>
      <c r="Q43" s="57"/>
      <c r="R43" s="57"/>
      <c r="S43" s="57"/>
      <c r="T43" s="57"/>
      <c r="U43" s="57"/>
      <c r="V43" s="57"/>
      <c r="W43" s="57"/>
      <c r="X43" s="57"/>
      <c r="Y43" s="72"/>
      <c r="Z43" s="35"/>
      <c r="AA43" s="35"/>
      <c r="AB43" s="35"/>
      <c r="AC43" s="35"/>
      <c r="AD43" s="35"/>
      <c r="AE43" s="33"/>
    </row>
    <row r="44" spans="1:31">
      <c r="A44" s="326" t="s">
        <v>262</v>
      </c>
      <c r="B44" s="326"/>
      <c r="C44" s="326"/>
      <c r="D44" s="326"/>
      <c r="E44" s="326"/>
      <c r="F44" s="326"/>
      <c r="G44" s="326"/>
    </row>
    <row r="48" spans="1:31">
      <c r="B48" s="4" t="s">
        <v>24</v>
      </c>
      <c r="G48" s="143" t="s">
        <v>26</v>
      </c>
    </row>
    <row r="49" spans="2:31" ht="22.5" customHeight="1"/>
    <row r="51" spans="2:31">
      <c r="B51" s="4" t="s">
        <v>23</v>
      </c>
      <c r="G51" s="143" t="s">
        <v>23</v>
      </c>
    </row>
    <row r="52" spans="2:31">
      <c r="B52" s="4" t="s">
        <v>261</v>
      </c>
      <c r="G52" s="152" t="s">
        <v>140</v>
      </c>
    </row>
    <row r="53" spans="2:31">
      <c r="B53" s="4" t="s">
        <v>25</v>
      </c>
      <c r="G53" s="152" t="s">
        <v>260</v>
      </c>
    </row>
    <row r="55" spans="2:31">
      <c r="B55" s="327" t="s">
        <v>28</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row>
  </sheetData>
  <sheetProtection selectLockedCells="1" selectUnlockedCells="1"/>
  <autoFilter ref="A15:GM40"/>
  <mergeCells count="29">
    <mergeCell ref="A44:G44"/>
    <mergeCell ref="B55:AE55"/>
    <mergeCell ref="H14:H15"/>
    <mergeCell ref="J14:J15"/>
    <mergeCell ref="K14:M14"/>
    <mergeCell ref="P14:P15"/>
    <mergeCell ref="Q14:Q15"/>
    <mergeCell ref="R14:T14"/>
    <mergeCell ref="A8:J8"/>
    <mergeCell ref="K8:AE8"/>
    <mergeCell ref="A9:D10"/>
    <mergeCell ref="B14:B15"/>
    <mergeCell ref="C14:C15"/>
    <mergeCell ref="D14:D15"/>
    <mergeCell ref="E14:E15"/>
    <mergeCell ref="F14:F15"/>
    <mergeCell ref="G14:G15"/>
    <mergeCell ref="AE14:AE15"/>
    <mergeCell ref="A1:B6"/>
    <mergeCell ref="C1:AC1"/>
    <mergeCell ref="AD1:AE2"/>
    <mergeCell ref="C2:AC2"/>
    <mergeCell ref="C3:AC3"/>
    <mergeCell ref="AD3:AE4"/>
    <mergeCell ref="C4:AC4"/>
    <mergeCell ref="C5:AC5"/>
    <mergeCell ref="AD5:AE5"/>
    <mergeCell ref="C6:AC6"/>
    <mergeCell ref="AD6:AE6"/>
  </mergeCells>
  <pageMargins left="1.1811023622047245" right="0" top="0.59055118110236227" bottom="0.59055118110236227" header="0.51181102362204722" footer="0.51181102362204722"/>
  <pageSetup paperSize="5" scale="50" firstPageNumber="0" fitToHeight="200"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5"/>
  <sheetViews>
    <sheetView topLeftCell="H23" zoomScale="80" zoomScaleNormal="80" workbookViewId="0">
      <selection activeCell="AD24" sqref="AD24"/>
    </sheetView>
  </sheetViews>
  <sheetFormatPr baseColWidth="10" defaultRowHeight="18"/>
  <cols>
    <col min="1" max="1" width="19.28515625" style="62" customWidth="1"/>
    <col min="2" max="2" width="26" style="4" customWidth="1"/>
    <col min="3" max="3" width="25.42578125" style="4" customWidth="1"/>
    <col min="4" max="4" width="20.5703125" style="4" customWidth="1"/>
    <col min="5" max="5" width="22.42578125" style="143" customWidth="1"/>
    <col min="6" max="7" width="25.85546875" style="4" customWidth="1"/>
    <col min="8" max="8" width="23" style="5" customWidth="1"/>
    <col min="9" max="9" width="28.140625" style="5" hidden="1" customWidth="1"/>
    <col min="10" max="10" width="18.85546875" style="143" customWidth="1"/>
    <col min="11" max="12" width="23.28515625" style="143" customWidth="1"/>
    <col min="13" max="13" width="23.28515625" style="5" customWidth="1"/>
    <col min="14" max="14" width="75" style="178" customWidth="1"/>
    <col min="15" max="15" width="23.140625" style="31" customWidth="1"/>
    <col min="16" max="16" width="29.42578125" style="5" hidden="1" customWidth="1"/>
    <col min="17" max="17" width="19.85546875" style="5" hidden="1" customWidth="1"/>
    <col min="18" max="20" width="21.85546875" style="5" hidden="1" customWidth="1"/>
    <col min="21" max="21" width="33.5703125" style="31" hidden="1" customWidth="1"/>
    <col min="22" max="22" width="23" style="31" hidden="1" customWidth="1"/>
    <col min="23" max="23" width="26.42578125" style="78" hidden="1" customWidth="1"/>
    <col min="24" max="25" width="24" style="5" hidden="1" customWidth="1"/>
    <col min="26" max="28" width="31.42578125" style="5" hidden="1" customWidth="1"/>
    <col min="29" max="29" width="23.28515625" style="4" hidden="1" customWidth="1"/>
    <col min="30" max="16384" width="11.42578125" style="5"/>
  </cols>
  <sheetData>
    <row r="1" spans="1:30" ht="22.5" customHeight="1">
      <c r="A1" s="295"/>
      <c r="B1" s="296"/>
      <c r="C1" s="301" t="s">
        <v>14</v>
      </c>
      <c r="D1" s="302"/>
      <c r="E1" s="302"/>
      <c r="F1" s="302"/>
      <c r="G1" s="302"/>
      <c r="H1" s="302"/>
      <c r="I1" s="302"/>
      <c r="J1" s="302"/>
      <c r="K1" s="302"/>
      <c r="L1" s="302"/>
      <c r="M1" s="302"/>
      <c r="N1" s="302"/>
      <c r="O1" s="302"/>
      <c r="P1" s="302"/>
      <c r="Q1" s="302"/>
      <c r="R1" s="302"/>
      <c r="S1" s="302"/>
      <c r="T1" s="302"/>
      <c r="U1" s="302"/>
      <c r="V1" s="302"/>
      <c r="W1" s="302"/>
      <c r="X1" s="302"/>
      <c r="Y1" s="302"/>
      <c r="Z1" s="302"/>
      <c r="AA1" s="303"/>
      <c r="AB1" s="304" t="s">
        <v>55</v>
      </c>
      <c r="AC1" s="305"/>
      <c r="AD1" s="82"/>
    </row>
    <row r="2" spans="1:30" ht="22.5" customHeight="1">
      <c r="A2" s="297"/>
      <c r="B2" s="298"/>
      <c r="C2" s="301" t="s">
        <v>51</v>
      </c>
      <c r="D2" s="302"/>
      <c r="E2" s="302"/>
      <c r="F2" s="302"/>
      <c r="G2" s="302"/>
      <c r="H2" s="302"/>
      <c r="I2" s="302"/>
      <c r="J2" s="302"/>
      <c r="K2" s="302"/>
      <c r="L2" s="302"/>
      <c r="M2" s="302"/>
      <c r="N2" s="302"/>
      <c r="O2" s="302"/>
      <c r="P2" s="302"/>
      <c r="Q2" s="302"/>
      <c r="R2" s="302"/>
      <c r="S2" s="302"/>
      <c r="T2" s="302"/>
      <c r="U2" s="302"/>
      <c r="V2" s="302"/>
      <c r="W2" s="302"/>
      <c r="X2" s="302"/>
      <c r="Y2" s="302"/>
      <c r="Z2" s="302"/>
      <c r="AA2" s="303"/>
      <c r="AB2" s="305"/>
      <c r="AC2" s="305"/>
      <c r="AD2" s="82"/>
    </row>
    <row r="3" spans="1:30" ht="21" customHeight="1">
      <c r="A3" s="297"/>
      <c r="B3" s="298"/>
      <c r="C3" s="306" t="s">
        <v>257</v>
      </c>
      <c r="D3" s="307"/>
      <c r="E3" s="307"/>
      <c r="F3" s="307"/>
      <c r="G3" s="307"/>
      <c r="H3" s="307"/>
      <c r="I3" s="307"/>
      <c r="J3" s="307"/>
      <c r="K3" s="307"/>
      <c r="L3" s="307"/>
      <c r="M3" s="307"/>
      <c r="N3" s="307"/>
      <c r="O3" s="307"/>
      <c r="P3" s="307"/>
      <c r="Q3" s="307"/>
      <c r="R3" s="307"/>
      <c r="S3" s="307"/>
      <c r="T3" s="307"/>
      <c r="U3" s="307"/>
      <c r="V3" s="307"/>
      <c r="W3" s="307"/>
      <c r="X3" s="307"/>
      <c r="Y3" s="307"/>
      <c r="Z3" s="307"/>
      <c r="AA3" s="308"/>
      <c r="AB3" s="304" t="s">
        <v>56</v>
      </c>
      <c r="AC3" s="305"/>
      <c r="AD3" s="82"/>
    </row>
    <row r="4" spans="1:30" ht="21" customHeight="1">
      <c r="A4" s="297"/>
      <c r="B4" s="298"/>
      <c r="C4" s="306" t="s">
        <v>258</v>
      </c>
      <c r="D4" s="307"/>
      <c r="E4" s="307"/>
      <c r="F4" s="307"/>
      <c r="G4" s="307"/>
      <c r="H4" s="307"/>
      <c r="I4" s="307"/>
      <c r="J4" s="307"/>
      <c r="K4" s="307"/>
      <c r="L4" s="307"/>
      <c r="M4" s="307"/>
      <c r="N4" s="307"/>
      <c r="O4" s="307"/>
      <c r="P4" s="307"/>
      <c r="Q4" s="307"/>
      <c r="R4" s="307"/>
      <c r="S4" s="307"/>
      <c r="T4" s="307"/>
      <c r="U4" s="307"/>
      <c r="V4" s="307"/>
      <c r="W4" s="307"/>
      <c r="X4" s="307"/>
      <c r="Y4" s="307"/>
      <c r="Z4" s="307"/>
      <c r="AA4" s="308"/>
      <c r="AB4" s="305"/>
      <c r="AC4" s="305"/>
      <c r="AD4" s="82"/>
    </row>
    <row r="5" spans="1:30" ht="21" customHeight="1">
      <c r="A5" s="297"/>
      <c r="B5" s="298"/>
      <c r="C5" s="309" t="s">
        <v>15</v>
      </c>
      <c r="D5" s="310"/>
      <c r="E5" s="310"/>
      <c r="F5" s="310"/>
      <c r="G5" s="310"/>
      <c r="H5" s="310"/>
      <c r="I5" s="310"/>
      <c r="J5" s="310"/>
      <c r="K5" s="310"/>
      <c r="L5" s="310"/>
      <c r="M5" s="310"/>
      <c r="N5" s="310"/>
      <c r="O5" s="310"/>
      <c r="P5" s="310"/>
      <c r="Q5" s="310"/>
      <c r="R5" s="310"/>
      <c r="S5" s="310"/>
      <c r="T5" s="310"/>
      <c r="U5" s="310"/>
      <c r="V5" s="310"/>
      <c r="W5" s="310"/>
      <c r="X5" s="310"/>
      <c r="Y5" s="310"/>
      <c r="Z5" s="310"/>
      <c r="AA5" s="311"/>
      <c r="AB5" s="304" t="s">
        <v>54</v>
      </c>
      <c r="AC5" s="305"/>
      <c r="AD5" s="82"/>
    </row>
    <row r="6" spans="1:30" ht="24" customHeight="1" thickBot="1">
      <c r="A6" s="299"/>
      <c r="B6" s="300"/>
      <c r="C6" s="309" t="s">
        <v>52</v>
      </c>
      <c r="D6" s="310"/>
      <c r="E6" s="310"/>
      <c r="F6" s="310"/>
      <c r="G6" s="310"/>
      <c r="H6" s="310"/>
      <c r="I6" s="310"/>
      <c r="J6" s="310"/>
      <c r="K6" s="310"/>
      <c r="L6" s="310"/>
      <c r="M6" s="310"/>
      <c r="N6" s="310"/>
      <c r="O6" s="310"/>
      <c r="P6" s="310"/>
      <c r="Q6" s="310"/>
      <c r="R6" s="310"/>
      <c r="S6" s="310"/>
      <c r="T6" s="310"/>
      <c r="U6" s="310"/>
      <c r="V6" s="310"/>
      <c r="W6" s="310"/>
      <c r="X6" s="310"/>
      <c r="Y6" s="310"/>
      <c r="Z6" s="310"/>
      <c r="AA6" s="311"/>
      <c r="AB6" s="312" t="s">
        <v>53</v>
      </c>
      <c r="AC6" s="312"/>
      <c r="AD6" s="83"/>
    </row>
    <row r="7" spans="1:30" ht="9" customHeight="1">
      <c r="B7" s="34"/>
      <c r="C7" s="34"/>
      <c r="D7" s="34"/>
      <c r="E7" s="142"/>
      <c r="F7" s="33"/>
      <c r="G7" s="33"/>
      <c r="H7" s="33"/>
      <c r="I7" s="33"/>
      <c r="J7" s="124"/>
      <c r="K7" s="124"/>
      <c r="L7" s="124"/>
      <c r="M7" s="33"/>
      <c r="N7" s="165"/>
      <c r="O7" s="33"/>
      <c r="P7" s="33"/>
      <c r="Q7" s="33"/>
      <c r="R7" s="33"/>
      <c r="S7" s="33"/>
      <c r="T7" s="33"/>
      <c r="U7" s="57"/>
      <c r="V7" s="57"/>
      <c r="W7" s="72"/>
      <c r="X7" s="33"/>
      <c r="Y7" s="33"/>
      <c r="Z7" s="33"/>
      <c r="AA7" s="33"/>
      <c r="AB7" s="33"/>
      <c r="AC7" s="33"/>
    </row>
    <row r="8" spans="1:30" ht="52.5" customHeight="1" thickBot="1">
      <c r="A8" s="313" t="s">
        <v>259</v>
      </c>
      <c r="B8" s="313"/>
      <c r="C8" s="313"/>
      <c r="D8" s="313"/>
      <c r="E8" s="313"/>
      <c r="F8" s="313"/>
      <c r="G8" s="313"/>
      <c r="H8" s="313"/>
      <c r="I8" s="314" t="s">
        <v>27</v>
      </c>
      <c r="J8" s="315"/>
      <c r="K8" s="315"/>
      <c r="L8" s="315"/>
      <c r="M8" s="315"/>
      <c r="N8" s="315"/>
      <c r="O8" s="315"/>
      <c r="P8" s="315"/>
      <c r="Q8" s="315"/>
      <c r="R8" s="315"/>
      <c r="S8" s="315"/>
      <c r="T8" s="315"/>
      <c r="U8" s="315"/>
      <c r="V8" s="315"/>
      <c r="W8" s="315"/>
      <c r="X8" s="315"/>
      <c r="Y8" s="315"/>
      <c r="Z8" s="315"/>
      <c r="AA8" s="315"/>
      <c r="AB8" s="315"/>
      <c r="AC8" s="316"/>
    </row>
    <row r="9" spans="1:30" s="31" customFormat="1" ht="19.5" customHeight="1">
      <c r="A9" s="317" t="s">
        <v>47</v>
      </c>
      <c r="B9" s="318"/>
      <c r="C9" s="318"/>
      <c r="D9" s="87">
        <v>1</v>
      </c>
      <c r="E9" s="144">
        <v>3</v>
      </c>
      <c r="F9" s="60">
        <v>4</v>
      </c>
      <c r="G9" s="86">
        <v>5</v>
      </c>
      <c r="H9" s="51">
        <v>6</v>
      </c>
      <c r="I9" s="48"/>
      <c r="J9" s="125">
        <v>7</v>
      </c>
      <c r="K9" s="126">
        <v>8</v>
      </c>
      <c r="L9" s="126">
        <v>9</v>
      </c>
      <c r="M9" s="50">
        <v>10</v>
      </c>
      <c r="N9" s="166">
        <v>11</v>
      </c>
      <c r="O9" s="48">
        <v>12</v>
      </c>
      <c r="P9" s="37">
        <v>13</v>
      </c>
      <c r="Q9" s="49">
        <v>13</v>
      </c>
      <c r="R9" s="50">
        <v>14</v>
      </c>
      <c r="S9" s="50">
        <v>15</v>
      </c>
      <c r="T9" s="51">
        <v>16</v>
      </c>
      <c r="U9" s="48">
        <v>17</v>
      </c>
      <c r="V9" s="48">
        <v>18</v>
      </c>
      <c r="W9" s="81">
        <v>19</v>
      </c>
      <c r="X9" s="50">
        <v>20</v>
      </c>
      <c r="Y9" s="50">
        <v>21</v>
      </c>
      <c r="Z9" s="50">
        <v>22</v>
      </c>
      <c r="AA9" s="50">
        <v>23</v>
      </c>
      <c r="AB9" s="51">
        <v>24</v>
      </c>
      <c r="AC9" s="38">
        <v>25</v>
      </c>
    </row>
    <row r="10" spans="1:30" s="4" customFormat="1" ht="67.5" customHeight="1" thickBot="1">
      <c r="A10" s="320"/>
      <c r="B10" s="321"/>
      <c r="C10" s="321"/>
      <c r="D10" s="44" t="s">
        <v>29</v>
      </c>
      <c r="E10" s="145" t="s">
        <v>16</v>
      </c>
      <c r="F10" s="40" t="s">
        <v>30</v>
      </c>
      <c r="G10" s="80" t="s">
        <v>57</v>
      </c>
      <c r="H10" s="45" t="s">
        <v>31</v>
      </c>
      <c r="I10" s="61"/>
      <c r="J10" s="127" t="s">
        <v>32</v>
      </c>
      <c r="K10" s="128" t="s">
        <v>33</v>
      </c>
      <c r="L10" s="128" t="s">
        <v>34</v>
      </c>
      <c r="M10" s="42" t="s">
        <v>35</v>
      </c>
      <c r="N10" s="167" t="s">
        <v>36</v>
      </c>
      <c r="O10" s="47" t="s">
        <v>49</v>
      </c>
      <c r="P10" s="47"/>
      <c r="Q10" s="46" t="s">
        <v>37</v>
      </c>
      <c r="R10" s="43" t="s">
        <v>38</v>
      </c>
      <c r="S10" s="41" t="s">
        <v>39</v>
      </c>
      <c r="T10" s="47" t="s">
        <v>40</v>
      </c>
      <c r="U10" s="47" t="s">
        <v>50</v>
      </c>
      <c r="V10" s="47" t="s">
        <v>6</v>
      </c>
      <c r="W10" s="73" t="s">
        <v>41</v>
      </c>
      <c r="X10" s="42" t="s">
        <v>42</v>
      </c>
      <c r="Y10" s="42" t="s">
        <v>43</v>
      </c>
      <c r="Z10" s="41" t="s">
        <v>44</v>
      </c>
      <c r="AA10" s="41" t="s">
        <v>45</v>
      </c>
      <c r="AB10" s="45" t="s">
        <v>46</v>
      </c>
      <c r="AC10" s="41" t="s">
        <v>2</v>
      </c>
    </row>
    <row r="11" spans="1:30" ht="13.5" customHeight="1">
      <c r="A11" s="63"/>
      <c r="B11" s="34"/>
      <c r="C11" s="34"/>
      <c r="D11" s="34"/>
      <c r="E11" s="146"/>
      <c r="F11" s="34"/>
      <c r="G11" s="34"/>
      <c r="H11" s="34"/>
      <c r="I11" s="34"/>
      <c r="J11" s="129"/>
      <c r="K11" s="129"/>
      <c r="L11" s="129"/>
      <c r="M11" s="34"/>
      <c r="N11" s="168"/>
      <c r="O11" s="34"/>
      <c r="P11" s="34"/>
      <c r="Q11" s="34"/>
      <c r="R11" s="34"/>
      <c r="S11" s="34"/>
      <c r="T11" s="34"/>
      <c r="U11" s="32"/>
      <c r="V11" s="32"/>
      <c r="W11" s="71"/>
      <c r="X11" s="34"/>
      <c r="Y11" s="34"/>
      <c r="Z11" s="34"/>
      <c r="AA11" s="34"/>
      <c r="AB11" s="34"/>
      <c r="AC11" s="34"/>
    </row>
    <row r="12" spans="1:30" ht="9" customHeight="1" thickBot="1">
      <c r="B12" s="34"/>
      <c r="C12" s="34"/>
      <c r="D12" s="34"/>
      <c r="E12" s="142"/>
      <c r="F12" s="33"/>
      <c r="G12" s="33"/>
      <c r="H12" s="33"/>
      <c r="I12" s="33"/>
      <c r="J12" s="124"/>
      <c r="K12" s="124"/>
      <c r="L12" s="124"/>
      <c r="M12" s="33"/>
      <c r="N12" s="165"/>
      <c r="O12" s="33"/>
      <c r="P12" s="33"/>
      <c r="Q12" s="33"/>
      <c r="R12" s="33"/>
      <c r="S12" s="33"/>
      <c r="T12" s="33"/>
      <c r="U12" s="57"/>
      <c r="V12" s="57"/>
      <c r="W12" s="72"/>
      <c r="X12" s="33"/>
      <c r="Y12" s="33"/>
      <c r="Z12" s="33"/>
      <c r="AA12" s="33"/>
      <c r="AB12" s="33"/>
      <c r="AC12" s="33"/>
    </row>
    <row r="13" spans="1:30" s="8" customFormat="1" ht="18.75" customHeight="1">
      <c r="A13" s="36">
        <v>0</v>
      </c>
      <c r="B13" s="58"/>
      <c r="C13" s="58"/>
      <c r="D13" s="15">
        <v>1</v>
      </c>
      <c r="E13" s="130">
        <v>3</v>
      </c>
      <c r="F13" s="15">
        <v>4</v>
      </c>
      <c r="G13" s="15">
        <v>5</v>
      </c>
      <c r="H13" s="15">
        <v>6</v>
      </c>
      <c r="I13" s="15">
        <v>9</v>
      </c>
      <c r="J13" s="130">
        <v>7</v>
      </c>
      <c r="K13" s="130">
        <v>8</v>
      </c>
      <c r="L13" s="130">
        <v>9</v>
      </c>
      <c r="M13" s="15">
        <v>10</v>
      </c>
      <c r="N13" s="169">
        <v>11</v>
      </c>
      <c r="O13" s="15">
        <v>12</v>
      </c>
      <c r="P13" s="15">
        <v>14</v>
      </c>
      <c r="Q13" s="15">
        <v>13</v>
      </c>
      <c r="R13" s="15">
        <v>14</v>
      </c>
      <c r="S13" s="15">
        <v>15</v>
      </c>
      <c r="T13" s="15">
        <v>16</v>
      </c>
      <c r="U13" s="15">
        <v>17</v>
      </c>
      <c r="V13" s="15">
        <v>18</v>
      </c>
      <c r="W13" s="84">
        <v>19</v>
      </c>
      <c r="X13" s="15">
        <v>20</v>
      </c>
      <c r="Y13" s="15">
        <v>21</v>
      </c>
      <c r="Z13" s="15">
        <v>22</v>
      </c>
      <c r="AA13" s="15">
        <v>23</v>
      </c>
      <c r="AB13" s="15">
        <v>24</v>
      </c>
      <c r="AC13" s="85">
        <v>25</v>
      </c>
    </row>
    <row r="14" spans="1:30" s="4" customFormat="1" ht="18.75" hidden="1" customHeight="1">
      <c r="A14" s="64"/>
      <c r="B14" s="323" t="s">
        <v>9</v>
      </c>
      <c r="C14" s="323" t="s">
        <v>10</v>
      </c>
      <c r="D14" s="323" t="s">
        <v>11</v>
      </c>
      <c r="E14" s="324" t="s">
        <v>16</v>
      </c>
      <c r="F14" s="323" t="s">
        <v>17</v>
      </c>
      <c r="G14" s="161"/>
      <c r="H14" s="323" t="s">
        <v>18</v>
      </c>
      <c r="I14" s="328" t="s">
        <v>0</v>
      </c>
      <c r="J14" s="328"/>
      <c r="K14" s="328"/>
      <c r="L14" s="131"/>
      <c r="M14" s="162"/>
      <c r="N14" s="329" t="s">
        <v>21</v>
      </c>
      <c r="O14" s="323" t="s">
        <v>1</v>
      </c>
      <c r="P14" s="328" t="s">
        <v>22</v>
      </c>
      <c r="Q14" s="328"/>
      <c r="R14" s="328"/>
      <c r="S14" s="162"/>
      <c r="T14" s="162"/>
      <c r="U14" s="52"/>
      <c r="V14" s="52"/>
      <c r="W14" s="74"/>
      <c r="X14" s="162"/>
      <c r="Y14" s="162"/>
      <c r="Z14" s="162"/>
      <c r="AA14" s="162"/>
      <c r="AB14" s="162"/>
      <c r="AC14" s="325" t="s">
        <v>2</v>
      </c>
    </row>
    <row r="15" spans="1:30" s="1" customFormat="1" ht="51.75" customHeight="1">
      <c r="A15" s="65" t="s">
        <v>58</v>
      </c>
      <c r="B15" s="323"/>
      <c r="C15" s="323"/>
      <c r="D15" s="323"/>
      <c r="E15" s="324"/>
      <c r="F15" s="323"/>
      <c r="G15" s="161" t="s">
        <v>48</v>
      </c>
      <c r="H15" s="323"/>
      <c r="I15" s="161" t="s">
        <v>3</v>
      </c>
      <c r="J15" s="163" t="s">
        <v>19</v>
      </c>
      <c r="K15" s="163" t="s">
        <v>20</v>
      </c>
      <c r="L15" s="163" t="str">
        <f>+L10</f>
        <v>Valor de la meta del indicador de producto del proyecto a la fecha de corte</v>
      </c>
      <c r="M15" s="161" t="str">
        <f>+M10</f>
        <v>% avance de la meta del indicador del proyecto a la fecha de corte</v>
      </c>
      <c r="N15" s="329"/>
      <c r="O15" s="323"/>
      <c r="P15" s="161" t="s">
        <v>3</v>
      </c>
      <c r="Q15" s="161" t="s">
        <v>4</v>
      </c>
      <c r="R15" s="161" t="s">
        <v>5</v>
      </c>
      <c r="S15" s="161"/>
      <c r="T15" s="161"/>
      <c r="U15" s="161" t="s">
        <v>8</v>
      </c>
      <c r="V15" s="161" t="s">
        <v>6</v>
      </c>
      <c r="W15" s="75" t="s">
        <v>7</v>
      </c>
      <c r="X15" s="161" t="str">
        <f>+X10</f>
        <v>Recursos ejecutados en miles de pesos a la fecha de corte (Rec. comprometidos)</v>
      </c>
      <c r="Y15" s="161" t="str">
        <f>+Y10</f>
        <v>% ejecución presupuestal a la fecha de corte, por actividad</v>
      </c>
      <c r="Z15" s="161" t="str">
        <f>+Z10</f>
        <v>Población beneficiada con la actividad</v>
      </c>
      <c r="AA15" s="161" t="str">
        <f>+AA10</f>
        <v>Lugar geográfico en que se desarrolla la actividad</v>
      </c>
      <c r="AB15" s="161" t="str">
        <f>+AB10</f>
        <v>Observaciones a la fecha del corte por actividad o total proyecto</v>
      </c>
      <c r="AC15" s="325"/>
    </row>
    <row r="16" spans="1:30" s="1" customFormat="1" ht="252">
      <c r="A16" s="66" t="s">
        <v>59</v>
      </c>
      <c r="B16" s="97" t="s">
        <v>60</v>
      </c>
      <c r="C16" s="6" t="s">
        <v>61</v>
      </c>
      <c r="D16" s="89" t="s">
        <v>63</v>
      </c>
      <c r="E16" s="147">
        <v>98230</v>
      </c>
      <c r="F16" s="91" t="s">
        <v>65</v>
      </c>
      <c r="G16" s="7" t="s">
        <v>67</v>
      </c>
      <c r="H16" s="92" t="s">
        <v>66</v>
      </c>
      <c r="I16" s="18"/>
      <c r="J16" s="132">
        <v>650</v>
      </c>
      <c r="K16" s="132">
        <v>750</v>
      </c>
      <c r="L16" s="156">
        <v>2460</v>
      </c>
      <c r="M16" s="95">
        <f>+L16/K16</f>
        <v>3.28</v>
      </c>
      <c r="N16" s="170" t="s">
        <v>69</v>
      </c>
      <c r="O16" s="18" t="s">
        <v>70</v>
      </c>
      <c r="P16" s="18"/>
      <c r="Q16" s="92">
        <v>0</v>
      </c>
      <c r="R16" s="122">
        <v>1</v>
      </c>
      <c r="S16" s="11">
        <v>1</v>
      </c>
      <c r="T16" s="70">
        <f>S16/R16</f>
        <v>1</v>
      </c>
      <c r="U16" s="18" t="s">
        <v>203</v>
      </c>
      <c r="V16" s="18" t="s">
        <v>226</v>
      </c>
      <c r="W16" s="121">
        <v>5231112</v>
      </c>
      <c r="X16" s="30"/>
      <c r="Y16" s="93" t="e">
        <f>+W16/X16</f>
        <v>#DIV/0!</v>
      </c>
      <c r="Z16" s="96">
        <v>2460</v>
      </c>
      <c r="AA16" s="30" t="s">
        <v>68</v>
      </c>
      <c r="AB16" s="30"/>
      <c r="AC16" s="9" t="s">
        <v>140</v>
      </c>
    </row>
    <row r="17" spans="1:29" s="1" customFormat="1" ht="409.6" thickBot="1">
      <c r="A17" s="66" t="s">
        <v>59</v>
      </c>
      <c r="B17" s="97" t="s">
        <v>71</v>
      </c>
      <c r="C17" s="98" t="s">
        <v>72</v>
      </c>
      <c r="D17" s="89" t="s">
        <v>63</v>
      </c>
      <c r="E17" s="148">
        <v>98231</v>
      </c>
      <c r="F17" s="91" t="s">
        <v>73</v>
      </c>
      <c r="G17" s="7" t="s">
        <v>164</v>
      </c>
      <c r="H17" s="7" t="s">
        <v>142</v>
      </c>
      <c r="I17" s="18"/>
      <c r="J17" s="134">
        <v>1200</v>
      </c>
      <c r="K17" s="134">
        <v>750</v>
      </c>
      <c r="L17" s="156">
        <v>35637</v>
      </c>
      <c r="M17" s="95">
        <f t="shared" ref="M17:M38" si="0">+L17/K17</f>
        <v>47.515999999999998</v>
      </c>
      <c r="N17" s="171" t="s">
        <v>182</v>
      </c>
      <c r="O17" s="18" t="s">
        <v>70</v>
      </c>
      <c r="P17" s="18"/>
      <c r="Q17" s="92">
        <v>0</v>
      </c>
      <c r="R17" s="122">
        <v>1</v>
      </c>
      <c r="S17" s="11">
        <v>1</v>
      </c>
      <c r="T17" s="70">
        <f t="shared" ref="T17:T38" si="1">S17/R17</f>
        <v>1</v>
      </c>
      <c r="U17" s="18" t="s">
        <v>204</v>
      </c>
      <c r="V17" s="18" t="s">
        <v>227</v>
      </c>
      <c r="W17" s="121">
        <v>314413334</v>
      </c>
      <c r="X17" s="30"/>
      <c r="Y17" s="93" t="e">
        <f t="shared" ref="Y17:Y38" si="2">+W17/X17</f>
        <v>#DIV/0!</v>
      </c>
      <c r="Z17" s="96">
        <v>35637</v>
      </c>
      <c r="AA17" s="30" t="s">
        <v>68</v>
      </c>
      <c r="AB17" s="30" t="s">
        <v>245</v>
      </c>
      <c r="AC17" s="9" t="s">
        <v>140</v>
      </c>
    </row>
    <row r="18" spans="1:29" s="1" customFormat="1" ht="399.75" thickBot="1">
      <c r="A18" s="66" t="s">
        <v>59</v>
      </c>
      <c r="B18" s="97" t="s">
        <v>71</v>
      </c>
      <c r="C18" s="98" t="s">
        <v>72</v>
      </c>
      <c r="D18" s="89" t="s">
        <v>63</v>
      </c>
      <c r="E18" s="148">
        <v>98232</v>
      </c>
      <c r="F18" s="91" t="s">
        <v>75</v>
      </c>
      <c r="G18" s="7" t="s">
        <v>165</v>
      </c>
      <c r="H18" s="7" t="s">
        <v>143</v>
      </c>
      <c r="I18" s="18"/>
      <c r="J18" s="134">
        <v>1000</v>
      </c>
      <c r="K18" s="134">
        <v>400</v>
      </c>
      <c r="L18" s="156">
        <v>5846</v>
      </c>
      <c r="M18" s="95">
        <f t="shared" si="0"/>
        <v>14.615</v>
      </c>
      <c r="N18" s="164" t="s">
        <v>183</v>
      </c>
      <c r="O18" s="18" t="s">
        <v>70</v>
      </c>
      <c r="P18" s="18"/>
      <c r="Q18" s="92">
        <v>0</v>
      </c>
      <c r="R18" s="122">
        <v>1</v>
      </c>
      <c r="S18" s="11">
        <v>1</v>
      </c>
      <c r="T18" s="70">
        <f t="shared" si="1"/>
        <v>1</v>
      </c>
      <c r="U18" s="18" t="s">
        <v>205</v>
      </c>
      <c r="V18" s="18" t="s">
        <v>228</v>
      </c>
      <c r="W18" s="121">
        <v>48000000</v>
      </c>
      <c r="X18" s="30"/>
      <c r="Y18" s="93" t="e">
        <f t="shared" si="2"/>
        <v>#DIV/0!</v>
      </c>
      <c r="Z18" s="96">
        <v>5846</v>
      </c>
      <c r="AA18" s="30" t="s">
        <v>68</v>
      </c>
      <c r="AB18" s="30"/>
      <c r="AC18" s="9" t="s">
        <v>140</v>
      </c>
    </row>
    <row r="19" spans="1:29" s="1" customFormat="1" ht="409.5">
      <c r="A19" s="66" t="s">
        <v>59</v>
      </c>
      <c r="B19" s="97" t="s">
        <v>71</v>
      </c>
      <c r="C19" s="99" t="s">
        <v>76</v>
      </c>
      <c r="D19" s="89" t="s">
        <v>78</v>
      </c>
      <c r="E19" s="148">
        <v>99235</v>
      </c>
      <c r="F19" s="91" t="s">
        <v>80</v>
      </c>
      <c r="G19" s="7" t="s">
        <v>166</v>
      </c>
      <c r="H19" s="118" t="s">
        <v>144</v>
      </c>
      <c r="I19" s="18"/>
      <c r="J19" s="133">
        <v>2300</v>
      </c>
      <c r="K19" s="133">
        <v>500</v>
      </c>
      <c r="L19" s="156">
        <v>12894</v>
      </c>
      <c r="M19" s="95">
        <f t="shared" si="0"/>
        <v>25.788</v>
      </c>
      <c r="N19" s="171" t="s">
        <v>184</v>
      </c>
      <c r="O19" s="18" t="s">
        <v>70</v>
      </c>
      <c r="P19" s="18"/>
      <c r="Q19" s="92">
        <v>0</v>
      </c>
      <c r="R19" s="122">
        <v>1</v>
      </c>
      <c r="S19" s="11">
        <v>1</v>
      </c>
      <c r="T19" s="70">
        <f t="shared" si="1"/>
        <v>1</v>
      </c>
      <c r="U19" s="18" t="s">
        <v>206</v>
      </c>
      <c r="V19" s="18" t="s">
        <v>229</v>
      </c>
      <c r="W19" s="76">
        <v>27781112</v>
      </c>
      <c r="X19" s="30"/>
      <c r="Y19" s="93" t="e">
        <f t="shared" si="2"/>
        <v>#DIV/0!</v>
      </c>
      <c r="Z19" s="96">
        <v>12894</v>
      </c>
      <c r="AA19" s="30" t="s">
        <v>68</v>
      </c>
      <c r="AB19" s="30" t="s">
        <v>246</v>
      </c>
      <c r="AC19" s="9" t="s">
        <v>140</v>
      </c>
    </row>
    <row r="20" spans="1:29" s="2" customFormat="1" ht="144.75" thickBot="1">
      <c r="A20" s="66" t="s">
        <v>59</v>
      </c>
      <c r="B20" s="97" t="s">
        <v>71</v>
      </c>
      <c r="C20" s="98" t="s">
        <v>76</v>
      </c>
      <c r="D20" s="89" t="s">
        <v>78</v>
      </c>
      <c r="E20" s="149">
        <v>99236</v>
      </c>
      <c r="F20" s="91" t="s">
        <v>81</v>
      </c>
      <c r="G20" s="7" t="s">
        <v>167</v>
      </c>
      <c r="H20" s="19" t="s">
        <v>145</v>
      </c>
      <c r="I20" s="18"/>
      <c r="J20" s="135">
        <v>0</v>
      </c>
      <c r="K20" s="135">
        <v>0.1</v>
      </c>
      <c r="L20" s="157">
        <v>0.1</v>
      </c>
      <c r="M20" s="95">
        <f t="shared" si="0"/>
        <v>1</v>
      </c>
      <c r="N20" s="171" t="s">
        <v>185</v>
      </c>
      <c r="O20" s="18" t="s">
        <v>70</v>
      </c>
      <c r="P20" s="19"/>
      <c r="Q20" s="92">
        <v>0</v>
      </c>
      <c r="R20" s="122">
        <v>1</v>
      </c>
      <c r="S20" s="11">
        <v>1</v>
      </c>
      <c r="T20" s="70">
        <f t="shared" si="1"/>
        <v>1</v>
      </c>
      <c r="U20" s="18" t="s">
        <v>207</v>
      </c>
      <c r="V20" s="18" t="s">
        <v>230</v>
      </c>
      <c r="W20" s="76">
        <v>5220000</v>
      </c>
      <c r="X20" s="30"/>
      <c r="Y20" s="93" t="e">
        <f t="shared" si="2"/>
        <v>#DIV/0!</v>
      </c>
      <c r="Z20" s="96">
        <v>190</v>
      </c>
      <c r="AA20" s="30" t="s">
        <v>68</v>
      </c>
      <c r="AB20" s="30"/>
      <c r="AC20" s="9" t="s">
        <v>140</v>
      </c>
    </row>
    <row r="21" spans="1:29" s="2" customFormat="1" ht="128.25" thickBot="1">
      <c r="A21" s="66" t="s">
        <v>59</v>
      </c>
      <c r="B21" s="102" t="s">
        <v>82</v>
      </c>
      <c r="C21" s="98" t="s">
        <v>83</v>
      </c>
      <c r="D21" s="89" t="s">
        <v>85</v>
      </c>
      <c r="E21" s="149">
        <v>117282</v>
      </c>
      <c r="F21" s="103" t="s">
        <v>141</v>
      </c>
      <c r="G21" s="7" t="s">
        <v>168</v>
      </c>
      <c r="H21" s="119" t="s">
        <v>146</v>
      </c>
      <c r="I21" s="18"/>
      <c r="J21" s="136">
        <v>207</v>
      </c>
      <c r="K21" s="136">
        <v>80</v>
      </c>
      <c r="L21" s="156">
        <v>95</v>
      </c>
      <c r="M21" s="95">
        <f t="shared" si="0"/>
        <v>1.1875</v>
      </c>
      <c r="N21" s="172" t="s">
        <v>186</v>
      </c>
      <c r="O21" s="18" t="s">
        <v>70</v>
      </c>
      <c r="P21" s="19"/>
      <c r="Q21" s="92">
        <v>0</v>
      </c>
      <c r="R21" s="122">
        <v>1</v>
      </c>
      <c r="S21" s="120">
        <v>1</v>
      </c>
      <c r="T21" s="70">
        <f t="shared" si="1"/>
        <v>1</v>
      </c>
      <c r="U21" s="18" t="s">
        <v>208</v>
      </c>
      <c r="V21" s="18" t="s">
        <v>231</v>
      </c>
      <c r="W21" s="76">
        <v>127765018</v>
      </c>
      <c r="X21" s="30"/>
      <c r="Y21" s="93" t="e">
        <f t="shared" si="2"/>
        <v>#DIV/0!</v>
      </c>
      <c r="Z21" s="96">
        <v>95</v>
      </c>
      <c r="AA21" s="30" t="s">
        <v>68</v>
      </c>
      <c r="AB21" s="30" t="s">
        <v>247</v>
      </c>
      <c r="AC21" s="9" t="s">
        <v>140</v>
      </c>
    </row>
    <row r="22" spans="1:29" s="2" customFormat="1" ht="90.75" thickBot="1">
      <c r="A22" s="66" t="s">
        <v>59</v>
      </c>
      <c r="B22" s="102" t="s">
        <v>82</v>
      </c>
      <c r="C22" s="98" t="s">
        <v>83</v>
      </c>
      <c r="D22" s="89" t="s">
        <v>85</v>
      </c>
      <c r="E22" s="149">
        <v>117283</v>
      </c>
      <c r="F22" s="91" t="s">
        <v>89</v>
      </c>
      <c r="G22" s="7" t="s">
        <v>169</v>
      </c>
      <c r="H22" s="119" t="s">
        <v>147</v>
      </c>
      <c r="I22" s="18"/>
      <c r="J22" s="136">
        <v>0</v>
      </c>
      <c r="K22" s="137">
        <v>50</v>
      </c>
      <c r="L22" s="156">
        <v>151</v>
      </c>
      <c r="M22" s="95">
        <f t="shared" si="0"/>
        <v>3.02</v>
      </c>
      <c r="N22" s="173" t="s">
        <v>187</v>
      </c>
      <c r="O22" s="18" t="s">
        <v>70</v>
      </c>
      <c r="P22" s="18"/>
      <c r="Q22" s="92">
        <v>0</v>
      </c>
      <c r="R22" s="122">
        <v>1</v>
      </c>
      <c r="S22" s="120">
        <v>1</v>
      </c>
      <c r="T22" s="70">
        <f t="shared" si="1"/>
        <v>1</v>
      </c>
      <c r="U22" s="18" t="s">
        <v>209</v>
      </c>
      <c r="V22" s="18" t="s">
        <v>232</v>
      </c>
      <c r="W22" s="76">
        <v>10000000</v>
      </c>
      <c r="X22" s="30"/>
      <c r="Y22" s="93" t="e">
        <f t="shared" si="2"/>
        <v>#DIV/0!</v>
      </c>
      <c r="Z22" s="96">
        <v>151</v>
      </c>
      <c r="AA22" s="30" t="s">
        <v>68</v>
      </c>
      <c r="AB22" s="30" t="s">
        <v>248</v>
      </c>
      <c r="AC22" s="9" t="s">
        <v>140</v>
      </c>
    </row>
    <row r="23" spans="1:29" s="2" customFormat="1" ht="144.75" thickBot="1">
      <c r="A23" s="66" t="s">
        <v>59</v>
      </c>
      <c r="B23" s="102" t="s">
        <v>82</v>
      </c>
      <c r="C23" s="98" t="s">
        <v>83</v>
      </c>
      <c r="D23" s="89" t="s">
        <v>85</v>
      </c>
      <c r="E23" s="149">
        <v>117284</v>
      </c>
      <c r="F23" s="91" t="s">
        <v>91</v>
      </c>
      <c r="G23" s="7" t="s">
        <v>170</v>
      </c>
      <c r="H23" s="119" t="s">
        <v>148</v>
      </c>
      <c r="I23" s="17"/>
      <c r="J23" s="136">
        <v>0</v>
      </c>
      <c r="K23" s="136">
        <v>1</v>
      </c>
      <c r="L23" s="158">
        <v>1</v>
      </c>
      <c r="M23" s="95">
        <f t="shared" si="0"/>
        <v>1</v>
      </c>
      <c r="N23" s="173" t="s">
        <v>188</v>
      </c>
      <c r="O23" s="18" t="s">
        <v>70</v>
      </c>
      <c r="P23" s="18"/>
      <c r="Q23" s="92">
        <v>0</v>
      </c>
      <c r="R23" s="122">
        <v>1</v>
      </c>
      <c r="S23" s="11">
        <v>1</v>
      </c>
      <c r="T23" s="70">
        <f t="shared" si="1"/>
        <v>1</v>
      </c>
      <c r="U23" s="18" t="s">
        <v>210</v>
      </c>
      <c r="V23" s="18" t="s">
        <v>230</v>
      </c>
      <c r="W23" s="121">
        <v>9000000</v>
      </c>
      <c r="X23" s="30"/>
      <c r="Y23" s="93" t="e">
        <f t="shared" si="2"/>
        <v>#DIV/0!</v>
      </c>
      <c r="Z23" s="96">
        <v>81</v>
      </c>
      <c r="AA23" s="30" t="s">
        <v>68</v>
      </c>
      <c r="AB23" s="30"/>
      <c r="AC23" s="9" t="s">
        <v>140</v>
      </c>
    </row>
    <row r="24" spans="1:29" s="2" customFormat="1" ht="270.75" thickBot="1">
      <c r="A24" s="66" t="s">
        <v>59</v>
      </c>
      <c r="B24" s="102" t="s">
        <v>82</v>
      </c>
      <c r="C24" s="98" t="s">
        <v>83</v>
      </c>
      <c r="D24" s="89" t="s">
        <v>93</v>
      </c>
      <c r="E24" s="149">
        <v>118285</v>
      </c>
      <c r="F24" s="91" t="s">
        <v>95</v>
      </c>
      <c r="G24" s="7" t="s">
        <v>171</v>
      </c>
      <c r="H24" s="119" t="s">
        <v>149</v>
      </c>
      <c r="I24" s="17"/>
      <c r="J24" s="136">
        <v>4000</v>
      </c>
      <c r="K24" s="136">
        <v>500</v>
      </c>
      <c r="L24" s="158">
        <v>3664</v>
      </c>
      <c r="M24" s="95">
        <f t="shared" si="0"/>
        <v>7.3280000000000003</v>
      </c>
      <c r="N24" s="173" t="s">
        <v>189</v>
      </c>
      <c r="O24" s="18" t="s">
        <v>70</v>
      </c>
      <c r="P24" s="18"/>
      <c r="Q24" s="92">
        <v>0</v>
      </c>
      <c r="R24" s="122">
        <v>1</v>
      </c>
      <c r="S24" s="11">
        <v>1</v>
      </c>
      <c r="T24" s="70">
        <f t="shared" si="1"/>
        <v>1</v>
      </c>
      <c r="U24" s="18" t="s">
        <v>211</v>
      </c>
      <c r="V24" s="18" t="s">
        <v>231</v>
      </c>
      <c r="W24" s="76">
        <v>37542224</v>
      </c>
      <c r="X24" s="30"/>
      <c r="Y24" s="93" t="e">
        <f t="shared" si="2"/>
        <v>#DIV/0!</v>
      </c>
      <c r="Z24" s="96">
        <v>3664</v>
      </c>
      <c r="AA24" s="30" t="s">
        <v>68</v>
      </c>
      <c r="AB24" s="30" t="s">
        <v>249</v>
      </c>
      <c r="AC24" s="9" t="s">
        <v>140</v>
      </c>
    </row>
    <row r="25" spans="1:29" s="2" customFormat="1" ht="166.5" thickBot="1">
      <c r="A25" s="66" t="s">
        <v>59</v>
      </c>
      <c r="B25" s="102" t="s">
        <v>82</v>
      </c>
      <c r="C25" s="98" t="s">
        <v>83</v>
      </c>
      <c r="D25" s="89" t="s">
        <v>93</v>
      </c>
      <c r="E25" s="149">
        <v>118286</v>
      </c>
      <c r="F25" s="91" t="s">
        <v>97</v>
      </c>
      <c r="G25" s="7" t="s">
        <v>173</v>
      </c>
      <c r="H25" s="118" t="s">
        <v>150</v>
      </c>
      <c r="I25" s="17"/>
      <c r="J25" s="138">
        <v>1</v>
      </c>
      <c r="K25" s="138">
        <v>1</v>
      </c>
      <c r="L25" s="158">
        <v>0</v>
      </c>
      <c r="M25" s="95">
        <f t="shared" si="0"/>
        <v>0</v>
      </c>
      <c r="N25" s="173" t="s">
        <v>190</v>
      </c>
      <c r="O25" s="18" t="s">
        <v>70</v>
      </c>
      <c r="P25" s="18"/>
      <c r="Q25" s="92">
        <v>0</v>
      </c>
      <c r="R25" s="122">
        <v>1</v>
      </c>
      <c r="S25" s="11">
        <v>0</v>
      </c>
      <c r="T25" s="70">
        <f t="shared" si="1"/>
        <v>0</v>
      </c>
      <c r="U25" s="18" t="s">
        <v>212</v>
      </c>
      <c r="V25" s="18" t="s">
        <v>230</v>
      </c>
      <c r="W25" s="76">
        <v>125000000</v>
      </c>
      <c r="X25" s="30"/>
      <c r="Y25" s="93" t="e">
        <f t="shared" si="2"/>
        <v>#DIV/0!</v>
      </c>
      <c r="Z25" s="96">
        <v>0</v>
      </c>
      <c r="AA25" s="30" t="s">
        <v>68</v>
      </c>
      <c r="AB25" s="30" t="s">
        <v>250</v>
      </c>
      <c r="AC25" s="9" t="s">
        <v>140</v>
      </c>
    </row>
    <row r="26" spans="1:29" s="2" customFormat="1" ht="306.75" thickBot="1">
      <c r="A26" s="66" t="s">
        <v>59</v>
      </c>
      <c r="B26" s="102" t="s">
        <v>82</v>
      </c>
      <c r="C26" s="98" t="s">
        <v>83</v>
      </c>
      <c r="D26" s="89" t="s">
        <v>93</v>
      </c>
      <c r="E26" s="149">
        <v>118287</v>
      </c>
      <c r="F26" s="105" t="s">
        <v>99</v>
      </c>
      <c r="G26" s="7" t="s">
        <v>172</v>
      </c>
      <c r="H26" s="119" t="s">
        <v>151</v>
      </c>
      <c r="I26" s="17"/>
      <c r="J26" s="136">
        <v>0</v>
      </c>
      <c r="K26" s="136">
        <v>1</v>
      </c>
      <c r="L26" s="158">
        <v>0</v>
      </c>
      <c r="M26" s="95">
        <f t="shared" si="0"/>
        <v>0</v>
      </c>
      <c r="N26" s="173" t="s">
        <v>191</v>
      </c>
      <c r="O26" s="18" t="s">
        <v>70</v>
      </c>
      <c r="P26" s="18"/>
      <c r="Q26" s="92">
        <v>0</v>
      </c>
      <c r="R26" s="122">
        <v>1</v>
      </c>
      <c r="S26" s="11">
        <v>0.8</v>
      </c>
      <c r="T26" s="70">
        <f t="shared" si="1"/>
        <v>0.8</v>
      </c>
      <c r="U26" s="18" t="s">
        <v>213</v>
      </c>
      <c r="V26" s="18" t="s">
        <v>233</v>
      </c>
      <c r="W26" s="76">
        <v>7591112</v>
      </c>
      <c r="X26" s="30"/>
      <c r="Y26" s="93" t="e">
        <f t="shared" si="2"/>
        <v>#DIV/0!</v>
      </c>
      <c r="Z26" s="96">
        <v>90</v>
      </c>
      <c r="AA26" s="30" t="s">
        <v>68</v>
      </c>
      <c r="AB26" s="30" t="s">
        <v>251</v>
      </c>
      <c r="AC26" s="9" t="s">
        <v>140</v>
      </c>
    </row>
    <row r="27" spans="1:29" s="2" customFormat="1" ht="144.75" thickBot="1">
      <c r="A27" s="66" t="s">
        <v>59</v>
      </c>
      <c r="B27" s="102" t="s">
        <v>82</v>
      </c>
      <c r="C27" s="98" t="s">
        <v>83</v>
      </c>
      <c r="D27" s="89" t="s">
        <v>101</v>
      </c>
      <c r="E27" s="149">
        <v>119288</v>
      </c>
      <c r="F27" s="91" t="s">
        <v>103</v>
      </c>
      <c r="G27" s="7" t="s">
        <v>152</v>
      </c>
      <c r="H27" s="119" t="s">
        <v>152</v>
      </c>
      <c r="I27" s="17"/>
      <c r="J27" s="136">
        <v>0</v>
      </c>
      <c r="K27" s="136">
        <v>1</v>
      </c>
      <c r="L27" s="158">
        <v>1</v>
      </c>
      <c r="M27" s="95">
        <f t="shared" si="0"/>
        <v>1</v>
      </c>
      <c r="N27" s="173" t="s">
        <v>192</v>
      </c>
      <c r="O27" s="18" t="s">
        <v>70</v>
      </c>
      <c r="P27" s="18"/>
      <c r="Q27" s="92">
        <v>0</v>
      </c>
      <c r="R27" s="122">
        <v>1</v>
      </c>
      <c r="S27" s="11">
        <v>1</v>
      </c>
      <c r="T27" s="70">
        <f t="shared" si="1"/>
        <v>1</v>
      </c>
      <c r="U27" s="18" t="s">
        <v>214</v>
      </c>
      <c r="V27" s="18" t="s">
        <v>234</v>
      </c>
      <c r="W27" s="76">
        <v>36000000</v>
      </c>
      <c r="X27" s="30"/>
      <c r="Y27" s="93" t="e">
        <f t="shared" si="2"/>
        <v>#DIV/0!</v>
      </c>
      <c r="Z27" s="96">
        <v>70</v>
      </c>
      <c r="AA27" s="30" t="s">
        <v>68</v>
      </c>
      <c r="AB27" s="30"/>
      <c r="AC27" s="9" t="s">
        <v>140</v>
      </c>
    </row>
    <row r="28" spans="1:29" s="2" customFormat="1" ht="408.75" customHeight="1" thickBot="1">
      <c r="A28" s="66" t="s">
        <v>59</v>
      </c>
      <c r="B28" s="102" t="s">
        <v>82</v>
      </c>
      <c r="C28" s="98" t="s">
        <v>83</v>
      </c>
      <c r="D28" s="89" t="s">
        <v>105</v>
      </c>
      <c r="E28" s="149">
        <v>119289</v>
      </c>
      <c r="F28" s="14" t="s">
        <v>106</v>
      </c>
      <c r="G28" s="7" t="s">
        <v>153</v>
      </c>
      <c r="H28" s="119" t="s">
        <v>153</v>
      </c>
      <c r="I28" s="18"/>
      <c r="J28" s="138">
        <v>1</v>
      </c>
      <c r="K28" s="138">
        <v>1</v>
      </c>
      <c r="L28" s="159">
        <v>1</v>
      </c>
      <c r="M28" s="95">
        <f t="shared" si="0"/>
        <v>1</v>
      </c>
      <c r="N28" s="179" t="s">
        <v>193</v>
      </c>
      <c r="O28" s="18" t="s">
        <v>70</v>
      </c>
      <c r="P28" s="18"/>
      <c r="Q28" s="92">
        <v>0</v>
      </c>
      <c r="R28" s="122">
        <v>1</v>
      </c>
      <c r="S28" s="123">
        <v>0.89500000000000002</v>
      </c>
      <c r="T28" s="70">
        <f t="shared" si="1"/>
        <v>0.89500000000000002</v>
      </c>
      <c r="U28" s="18" t="s">
        <v>215</v>
      </c>
      <c r="V28" s="18" t="s">
        <v>230</v>
      </c>
      <c r="W28" s="76">
        <v>32672660</v>
      </c>
      <c r="X28" s="30"/>
      <c r="Y28" s="93" t="e">
        <f t="shared" si="2"/>
        <v>#DIV/0!</v>
      </c>
      <c r="Z28" s="96">
        <v>579</v>
      </c>
      <c r="AA28" s="30" t="s">
        <v>68</v>
      </c>
      <c r="AB28" s="30" t="s">
        <v>252</v>
      </c>
      <c r="AC28" s="9" t="s">
        <v>140</v>
      </c>
    </row>
    <row r="29" spans="1:29" s="2" customFormat="1" ht="409.6" thickBot="1">
      <c r="A29" s="66" t="s">
        <v>59</v>
      </c>
      <c r="B29" s="102" t="s">
        <v>82</v>
      </c>
      <c r="C29" s="98" t="s">
        <v>83</v>
      </c>
      <c r="D29" s="89" t="s">
        <v>108</v>
      </c>
      <c r="E29" s="149">
        <v>120290</v>
      </c>
      <c r="F29" s="91" t="s">
        <v>110</v>
      </c>
      <c r="G29" s="7" t="s">
        <v>174</v>
      </c>
      <c r="H29" s="119" t="s">
        <v>154</v>
      </c>
      <c r="I29" s="18"/>
      <c r="J29" s="136">
        <v>2000</v>
      </c>
      <c r="K29" s="136">
        <v>400</v>
      </c>
      <c r="L29" s="156">
        <v>713</v>
      </c>
      <c r="M29" s="95">
        <f t="shared" si="0"/>
        <v>1.7825</v>
      </c>
      <c r="N29" s="173" t="s">
        <v>194</v>
      </c>
      <c r="O29" s="18" t="s">
        <v>70</v>
      </c>
      <c r="P29" s="18"/>
      <c r="Q29" s="92">
        <v>0</v>
      </c>
      <c r="R29" s="122">
        <v>1</v>
      </c>
      <c r="S29" s="11">
        <v>1</v>
      </c>
      <c r="T29" s="70">
        <f t="shared" si="1"/>
        <v>1</v>
      </c>
      <c r="U29" s="18" t="s">
        <v>216</v>
      </c>
      <c r="V29" s="18" t="s">
        <v>235</v>
      </c>
      <c r="W29" s="76">
        <v>21849634</v>
      </c>
      <c r="X29" s="30"/>
      <c r="Y29" s="93" t="e">
        <f t="shared" si="2"/>
        <v>#DIV/0!</v>
      </c>
      <c r="Z29" s="96">
        <v>713</v>
      </c>
      <c r="AA29" s="30" t="s">
        <v>68</v>
      </c>
      <c r="AB29" s="30"/>
      <c r="AC29" s="9" t="s">
        <v>140</v>
      </c>
    </row>
    <row r="30" spans="1:29" s="2" customFormat="1" ht="198.75" thickBot="1">
      <c r="A30" s="66" t="s">
        <v>59</v>
      </c>
      <c r="B30" s="102" t="s">
        <v>82</v>
      </c>
      <c r="C30" s="98" t="s">
        <v>83</v>
      </c>
      <c r="D30" s="89" t="s">
        <v>108</v>
      </c>
      <c r="E30" s="149">
        <v>120291</v>
      </c>
      <c r="F30" s="91" t="s">
        <v>112</v>
      </c>
      <c r="G30" s="7" t="s">
        <v>155</v>
      </c>
      <c r="H30" s="119" t="s">
        <v>155</v>
      </c>
      <c r="I30" s="18"/>
      <c r="J30" s="136">
        <v>0</v>
      </c>
      <c r="K30" s="138">
        <v>0.1</v>
      </c>
      <c r="L30" s="159">
        <v>0.1</v>
      </c>
      <c r="M30" s="95">
        <f t="shared" si="0"/>
        <v>1</v>
      </c>
      <c r="N30" s="173" t="s">
        <v>195</v>
      </c>
      <c r="O30" s="18" t="s">
        <v>70</v>
      </c>
      <c r="P30" s="18"/>
      <c r="Q30" s="92">
        <v>0</v>
      </c>
      <c r="R30" s="122">
        <v>1</v>
      </c>
      <c r="S30" s="11">
        <v>1</v>
      </c>
      <c r="T30" s="70">
        <f t="shared" si="1"/>
        <v>1</v>
      </c>
      <c r="U30" s="18" t="s">
        <v>217</v>
      </c>
      <c r="V30" s="18" t="s">
        <v>236</v>
      </c>
      <c r="W30" s="76">
        <v>20194612</v>
      </c>
      <c r="X30" s="30"/>
      <c r="Y30" s="93" t="e">
        <f t="shared" si="2"/>
        <v>#DIV/0!</v>
      </c>
      <c r="Z30" s="96"/>
      <c r="AA30" s="30" t="s">
        <v>68</v>
      </c>
      <c r="AB30" s="30"/>
      <c r="AC30" s="9" t="s">
        <v>140</v>
      </c>
    </row>
    <row r="31" spans="1:29" s="2" customFormat="1" ht="270.75" thickBot="1">
      <c r="A31" s="66" t="s">
        <v>59</v>
      </c>
      <c r="B31" s="102" t="s">
        <v>82</v>
      </c>
      <c r="C31" s="98" t="s">
        <v>83</v>
      </c>
      <c r="D31" s="89" t="s">
        <v>114</v>
      </c>
      <c r="E31" s="149">
        <v>122293</v>
      </c>
      <c r="F31" s="91" t="s">
        <v>116</v>
      </c>
      <c r="G31" s="7" t="s">
        <v>175</v>
      </c>
      <c r="H31" s="119" t="s">
        <v>156</v>
      </c>
      <c r="I31" s="18"/>
      <c r="J31" s="138">
        <v>0.11</v>
      </c>
      <c r="K31" s="138">
        <v>0.05</v>
      </c>
      <c r="L31" s="157">
        <v>0.3</v>
      </c>
      <c r="M31" s="95">
        <f t="shared" si="0"/>
        <v>5.9999999999999991</v>
      </c>
      <c r="N31" s="173" t="s">
        <v>196</v>
      </c>
      <c r="O31" s="18" t="s">
        <v>70</v>
      </c>
      <c r="P31" s="18"/>
      <c r="Q31" s="92">
        <v>0</v>
      </c>
      <c r="R31" s="122">
        <v>1</v>
      </c>
      <c r="S31" s="11">
        <v>1</v>
      </c>
      <c r="T31" s="70">
        <f t="shared" si="1"/>
        <v>1</v>
      </c>
      <c r="U31" s="18" t="s">
        <v>218</v>
      </c>
      <c r="V31" s="18" t="s">
        <v>237</v>
      </c>
      <c r="W31" s="76">
        <v>46366334</v>
      </c>
      <c r="X31" s="30"/>
      <c r="Y31" s="93" t="e">
        <f t="shared" si="2"/>
        <v>#DIV/0!</v>
      </c>
      <c r="Z31" s="96">
        <v>1552</v>
      </c>
      <c r="AA31" s="30" t="s">
        <v>68</v>
      </c>
      <c r="AB31" s="30" t="s">
        <v>253</v>
      </c>
      <c r="AC31" s="9" t="s">
        <v>140</v>
      </c>
    </row>
    <row r="32" spans="1:29" s="2" customFormat="1" ht="409.6" thickBot="1">
      <c r="A32" s="66" t="s">
        <v>59</v>
      </c>
      <c r="B32" s="102" t="s">
        <v>82</v>
      </c>
      <c r="C32" s="108" t="s">
        <v>83</v>
      </c>
      <c r="D32" s="89" t="s">
        <v>118</v>
      </c>
      <c r="E32" s="149">
        <v>122293</v>
      </c>
      <c r="F32" s="103" t="s">
        <v>120</v>
      </c>
      <c r="G32" s="7" t="s">
        <v>176</v>
      </c>
      <c r="H32" s="119" t="s">
        <v>157</v>
      </c>
      <c r="I32" s="18"/>
      <c r="J32" s="136">
        <v>5600</v>
      </c>
      <c r="K32" s="136">
        <v>2000</v>
      </c>
      <c r="L32" s="158">
        <v>22105</v>
      </c>
      <c r="M32" s="95">
        <f t="shared" si="0"/>
        <v>11.0525</v>
      </c>
      <c r="N32" s="173" t="s">
        <v>197</v>
      </c>
      <c r="O32" s="18" t="s">
        <v>70</v>
      </c>
      <c r="P32" s="18"/>
      <c r="Q32" s="92">
        <v>0</v>
      </c>
      <c r="R32" s="122">
        <v>1</v>
      </c>
      <c r="S32" s="11">
        <v>1</v>
      </c>
      <c r="T32" s="70">
        <f t="shared" si="1"/>
        <v>1</v>
      </c>
      <c r="U32" s="18" t="s">
        <v>219</v>
      </c>
      <c r="V32" s="18" t="s">
        <v>238</v>
      </c>
      <c r="W32" s="76">
        <v>28132862</v>
      </c>
      <c r="X32" s="30"/>
      <c r="Y32" s="93" t="e">
        <f t="shared" si="2"/>
        <v>#DIV/0!</v>
      </c>
      <c r="Z32" s="96">
        <v>22105</v>
      </c>
      <c r="AA32" s="30" t="s">
        <v>68</v>
      </c>
      <c r="AB32" s="30" t="s">
        <v>254</v>
      </c>
      <c r="AC32" s="9" t="s">
        <v>140</v>
      </c>
    </row>
    <row r="33" spans="1:29" s="2" customFormat="1" ht="162.75" thickBot="1">
      <c r="A33" s="66" t="s">
        <v>59</v>
      </c>
      <c r="B33" s="102" t="s">
        <v>82</v>
      </c>
      <c r="C33" s="108" t="s">
        <v>83</v>
      </c>
      <c r="D33" s="89" t="s">
        <v>118</v>
      </c>
      <c r="E33" s="149">
        <v>122294</v>
      </c>
      <c r="F33" s="103" t="s">
        <v>122</v>
      </c>
      <c r="G33" s="7" t="s">
        <v>177</v>
      </c>
      <c r="H33" s="119" t="s">
        <v>158</v>
      </c>
      <c r="I33" s="23"/>
      <c r="J33" s="136">
        <v>6</v>
      </c>
      <c r="K33" s="136">
        <v>7</v>
      </c>
      <c r="L33" s="156">
        <v>7</v>
      </c>
      <c r="M33" s="95">
        <f t="shared" si="0"/>
        <v>1</v>
      </c>
      <c r="N33" s="171" t="s">
        <v>198</v>
      </c>
      <c r="O33" s="18" t="s">
        <v>70</v>
      </c>
      <c r="P33" s="21"/>
      <c r="Q33" s="92">
        <v>0</v>
      </c>
      <c r="R33" s="122">
        <v>1</v>
      </c>
      <c r="S33" s="20">
        <v>1</v>
      </c>
      <c r="T33" s="70">
        <f t="shared" si="1"/>
        <v>1</v>
      </c>
      <c r="U33" s="18" t="s">
        <v>220</v>
      </c>
      <c r="V33" s="18" t="s">
        <v>239</v>
      </c>
      <c r="W33" s="76">
        <v>1576177982</v>
      </c>
      <c r="X33" s="30"/>
      <c r="Y33" s="93" t="e">
        <f t="shared" si="2"/>
        <v>#DIV/0!</v>
      </c>
      <c r="Z33" s="96">
        <v>385</v>
      </c>
      <c r="AA33" s="30" t="s">
        <v>68</v>
      </c>
      <c r="AB33" s="30"/>
      <c r="AC33" s="9" t="s">
        <v>140</v>
      </c>
    </row>
    <row r="34" spans="1:29" s="24" customFormat="1" ht="108.75" thickBot="1">
      <c r="A34" s="66" t="s">
        <v>59</v>
      </c>
      <c r="B34" s="102" t="s">
        <v>82</v>
      </c>
      <c r="C34" s="98" t="s">
        <v>83</v>
      </c>
      <c r="D34" s="89" t="s">
        <v>124</v>
      </c>
      <c r="E34" s="149">
        <v>123295</v>
      </c>
      <c r="F34" s="103" t="s">
        <v>126</v>
      </c>
      <c r="G34" s="7" t="s">
        <v>178</v>
      </c>
      <c r="H34" s="119" t="s">
        <v>159</v>
      </c>
      <c r="I34" s="19"/>
      <c r="J34" s="136">
        <v>0</v>
      </c>
      <c r="K34" s="136">
        <v>1</v>
      </c>
      <c r="L34" s="156">
        <v>1</v>
      </c>
      <c r="M34" s="95">
        <f t="shared" si="0"/>
        <v>1</v>
      </c>
      <c r="N34" s="171" t="s">
        <v>199</v>
      </c>
      <c r="O34" s="18" t="s">
        <v>70</v>
      </c>
      <c r="P34" s="18"/>
      <c r="Q34" s="92">
        <v>0</v>
      </c>
      <c r="R34" s="122">
        <v>1</v>
      </c>
      <c r="S34" s="11">
        <v>1</v>
      </c>
      <c r="T34" s="70">
        <f t="shared" si="1"/>
        <v>1</v>
      </c>
      <c r="U34" s="18" t="s">
        <v>221</v>
      </c>
      <c r="V34" s="18" t="s">
        <v>240</v>
      </c>
      <c r="W34" s="76">
        <v>114132976</v>
      </c>
      <c r="X34" s="30"/>
      <c r="Y34" s="93" t="e">
        <f t="shared" si="2"/>
        <v>#DIV/0!</v>
      </c>
      <c r="Z34" s="96">
        <v>3002</v>
      </c>
      <c r="AA34" s="30" t="s">
        <v>68</v>
      </c>
      <c r="AB34" s="30"/>
      <c r="AC34" s="9" t="s">
        <v>140</v>
      </c>
    </row>
    <row r="35" spans="1:29" s="24" customFormat="1" ht="198.75" thickBot="1">
      <c r="A35" s="66" t="s">
        <v>59</v>
      </c>
      <c r="B35" s="102" t="s">
        <v>82</v>
      </c>
      <c r="C35" s="108" t="s">
        <v>127</v>
      </c>
      <c r="D35" s="89" t="s">
        <v>129</v>
      </c>
      <c r="E35" s="149">
        <v>126301</v>
      </c>
      <c r="F35" s="14" t="s">
        <v>131</v>
      </c>
      <c r="G35" s="7" t="s">
        <v>179</v>
      </c>
      <c r="H35" s="119" t="s">
        <v>160</v>
      </c>
      <c r="I35" s="19"/>
      <c r="J35" s="136">
        <v>0</v>
      </c>
      <c r="K35" s="136">
        <v>1</v>
      </c>
      <c r="L35" s="156">
        <v>0</v>
      </c>
      <c r="M35" s="95">
        <f t="shared" si="0"/>
        <v>0</v>
      </c>
      <c r="N35" s="171" t="s">
        <v>200</v>
      </c>
      <c r="O35" s="18" t="s">
        <v>70</v>
      </c>
      <c r="P35" s="18"/>
      <c r="Q35" s="92">
        <v>0</v>
      </c>
      <c r="R35" s="122">
        <v>1</v>
      </c>
      <c r="S35" s="11">
        <v>0.8</v>
      </c>
      <c r="T35" s="70">
        <f t="shared" si="1"/>
        <v>0.8</v>
      </c>
      <c r="U35" s="18" t="s">
        <v>222</v>
      </c>
      <c r="V35" s="18" t="s">
        <v>241</v>
      </c>
      <c r="W35" s="76">
        <v>86760446</v>
      </c>
      <c r="X35" s="30"/>
      <c r="Y35" s="93" t="e">
        <f t="shared" si="2"/>
        <v>#DIV/0!</v>
      </c>
      <c r="Z35" s="96">
        <v>2160</v>
      </c>
      <c r="AA35" s="30" t="s">
        <v>68</v>
      </c>
      <c r="AB35" s="30" t="s">
        <v>255</v>
      </c>
      <c r="AC35" s="9" t="s">
        <v>140</v>
      </c>
    </row>
    <row r="36" spans="1:29" s="2" customFormat="1" ht="216.75" thickBot="1">
      <c r="A36" s="66" t="s">
        <v>59</v>
      </c>
      <c r="B36" s="102" t="s">
        <v>82</v>
      </c>
      <c r="C36" s="98" t="s">
        <v>127</v>
      </c>
      <c r="D36" s="89" t="s">
        <v>129</v>
      </c>
      <c r="E36" s="149">
        <v>126302</v>
      </c>
      <c r="F36" s="14" t="s">
        <v>133</v>
      </c>
      <c r="G36" s="7" t="s">
        <v>180</v>
      </c>
      <c r="H36" s="119" t="s">
        <v>161</v>
      </c>
      <c r="I36" s="22"/>
      <c r="J36" s="136">
        <v>79</v>
      </c>
      <c r="K36" s="136">
        <v>79</v>
      </c>
      <c r="L36" s="158">
        <v>79</v>
      </c>
      <c r="M36" s="95">
        <f t="shared" si="0"/>
        <v>1</v>
      </c>
      <c r="N36" s="171" t="s">
        <v>201</v>
      </c>
      <c r="O36" s="18" t="s">
        <v>70</v>
      </c>
      <c r="P36" s="17"/>
      <c r="Q36" s="92">
        <v>0</v>
      </c>
      <c r="R36" s="122">
        <v>1</v>
      </c>
      <c r="S36" s="11">
        <v>1</v>
      </c>
      <c r="T36" s="70">
        <f t="shared" si="1"/>
        <v>1</v>
      </c>
      <c r="U36" s="18" t="s">
        <v>223</v>
      </c>
      <c r="V36" s="18" t="s">
        <v>242</v>
      </c>
      <c r="W36" s="76">
        <v>48385334</v>
      </c>
      <c r="X36" s="30"/>
      <c r="Y36" s="93" t="e">
        <f t="shared" si="2"/>
        <v>#DIV/0!</v>
      </c>
      <c r="Z36" s="96">
        <v>249</v>
      </c>
      <c r="AA36" s="30" t="s">
        <v>68</v>
      </c>
      <c r="AB36" s="30"/>
      <c r="AC36" s="9" t="s">
        <v>140</v>
      </c>
    </row>
    <row r="37" spans="1:29" s="2" customFormat="1" ht="108.75" thickBot="1">
      <c r="A37" s="66" t="s">
        <v>59</v>
      </c>
      <c r="B37" s="102" t="s">
        <v>82</v>
      </c>
      <c r="C37" s="98" t="s">
        <v>127</v>
      </c>
      <c r="D37" s="89" t="s">
        <v>129</v>
      </c>
      <c r="E37" s="149">
        <v>126303</v>
      </c>
      <c r="F37" s="91" t="s">
        <v>135</v>
      </c>
      <c r="G37" s="7" t="s">
        <v>162</v>
      </c>
      <c r="H37" s="119" t="s">
        <v>162</v>
      </c>
      <c r="I37" s="17"/>
      <c r="J37" s="138">
        <v>0.4</v>
      </c>
      <c r="K37" s="138">
        <v>0.2</v>
      </c>
      <c r="L37" s="160">
        <v>0.2</v>
      </c>
      <c r="M37" s="95">
        <f t="shared" si="0"/>
        <v>1</v>
      </c>
      <c r="N37" s="171" t="s">
        <v>202</v>
      </c>
      <c r="O37" s="18" t="s">
        <v>70</v>
      </c>
      <c r="P37" s="17"/>
      <c r="Q37" s="92">
        <v>0</v>
      </c>
      <c r="R37" s="122">
        <v>1</v>
      </c>
      <c r="S37" s="20">
        <v>1</v>
      </c>
      <c r="T37" s="70">
        <f t="shared" si="1"/>
        <v>1</v>
      </c>
      <c r="U37" s="18" t="s">
        <v>224</v>
      </c>
      <c r="V37" s="18" t="s">
        <v>243</v>
      </c>
      <c r="W37" s="76">
        <v>66694438</v>
      </c>
      <c r="X37" s="30"/>
      <c r="Y37" s="93" t="e">
        <f t="shared" si="2"/>
        <v>#DIV/0!</v>
      </c>
      <c r="Z37" s="96">
        <v>1105</v>
      </c>
      <c r="AA37" s="30" t="s">
        <v>68</v>
      </c>
      <c r="AB37" s="30"/>
      <c r="AC37" s="9" t="s">
        <v>140</v>
      </c>
    </row>
    <row r="38" spans="1:29" s="2" customFormat="1" ht="319.5" thickBot="1">
      <c r="A38" s="66" t="s">
        <v>59</v>
      </c>
      <c r="B38" s="102" t="s">
        <v>82</v>
      </c>
      <c r="C38" s="110" t="s">
        <v>127</v>
      </c>
      <c r="D38" s="112" t="s">
        <v>137</v>
      </c>
      <c r="E38" s="149">
        <v>126304</v>
      </c>
      <c r="F38" s="14" t="s">
        <v>139</v>
      </c>
      <c r="G38" s="7" t="s">
        <v>181</v>
      </c>
      <c r="H38" s="119" t="s">
        <v>163</v>
      </c>
      <c r="I38" s="17"/>
      <c r="J38" s="136">
        <v>0</v>
      </c>
      <c r="K38" s="138">
        <v>1</v>
      </c>
      <c r="L38" s="158">
        <v>0</v>
      </c>
      <c r="M38" s="95">
        <f t="shared" si="0"/>
        <v>0</v>
      </c>
      <c r="N38" s="171" t="s">
        <v>244</v>
      </c>
      <c r="O38" s="18" t="s">
        <v>70</v>
      </c>
      <c r="P38" s="17"/>
      <c r="Q38" s="92">
        <v>0</v>
      </c>
      <c r="R38" s="122">
        <v>1</v>
      </c>
      <c r="S38" s="11">
        <v>0.5</v>
      </c>
      <c r="T38" s="70">
        <f t="shared" si="1"/>
        <v>0.5</v>
      </c>
      <c r="U38" s="18" t="s">
        <v>225</v>
      </c>
      <c r="V38" s="18" t="s">
        <v>230</v>
      </c>
      <c r="W38" s="76">
        <v>226727273</v>
      </c>
      <c r="X38" s="30"/>
      <c r="Y38" s="93" t="e">
        <f t="shared" si="2"/>
        <v>#DIV/0!</v>
      </c>
      <c r="Z38" s="96">
        <v>1000</v>
      </c>
      <c r="AA38" s="30" t="s">
        <v>68</v>
      </c>
      <c r="AB38" s="30" t="s">
        <v>256</v>
      </c>
      <c r="AC38" s="9" t="s">
        <v>140</v>
      </c>
    </row>
    <row r="39" spans="1:29" s="2" customFormat="1" ht="30" customHeight="1">
      <c r="A39" s="66"/>
      <c r="B39" s="12"/>
      <c r="C39" s="12"/>
      <c r="D39" s="12"/>
      <c r="E39" s="150"/>
      <c r="F39" s="12"/>
      <c r="G39" s="12"/>
      <c r="H39" s="25"/>
      <c r="I39" s="25"/>
      <c r="J39" s="139"/>
      <c r="K39" s="139"/>
      <c r="L39" s="139"/>
      <c r="M39" s="25"/>
      <c r="N39" s="174"/>
      <c r="O39" s="25"/>
      <c r="P39" s="25"/>
      <c r="Q39" s="29"/>
      <c r="R39" s="29"/>
      <c r="S39" s="29"/>
      <c r="T39" s="29"/>
      <c r="U39" s="29"/>
      <c r="V39" s="12"/>
      <c r="W39" s="79">
        <f>SUM(W16:W38)</f>
        <v>3021638463</v>
      </c>
      <c r="X39" s="53"/>
      <c r="Y39" s="53"/>
      <c r="Z39" s="53">
        <f>SUM(Z31:Z38)</f>
        <v>31558</v>
      </c>
      <c r="AA39" s="53"/>
      <c r="AB39" s="53"/>
      <c r="AC39" s="13"/>
    </row>
    <row r="40" spans="1:29" ht="30" customHeight="1" thickBot="1">
      <c r="A40" s="67"/>
      <c r="B40" s="12"/>
      <c r="C40" s="12"/>
      <c r="D40" s="12"/>
      <c r="E40" s="140"/>
      <c r="F40" s="12"/>
      <c r="G40" s="12"/>
      <c r="H40" s="12"/>
      <c r="I40" s="12"/>
      <c r="J40" s="140"/>
      <c r="K40" s="140"/>
      <c r="L40" s="140"/>
      <c r="M40" s="12"/>
      <c r="N40" s="175"/>
      <c r="O40" s="12"/>
      <c r="P40" s="12"/>
      <c r="Q40" s="12"/>
      <c r="R40" s="12"/>
      <c r="S40" s="12"/>
      <c r="T40" s="12"/>
      <c r="U40" s="12"/>
      <c r="V40" s="12"/>
      <c r="W40" s="79"/>
      <c r="X40" s="12"/>
      <c r="Y40" s="12"/>
      <c r="Z40" s="12"/>
      <c r="AA40" s="12"/>
      <c r="AB40" s="12"/>
      <c r="AC40" s="12"/>
    </row>
    <row r="41" spans="1:29">
      <c r="A41" s="68"/>
      <c r="B41" s="55"/>
      <c r="C41" s="55"/>
      <c r="D41" s="55"/>
      <c r="E41" s="151"/>
      <c r="F41" s="55"/>
      <c r="G41" s="55"/>
      <c r="H41" s="55"/>
      <c r="I41" s="55"/>
      <c r="J41" s="141"/>
      <c r="K41" s="141"/>
      <c r="L41" s="141"/>
      <c r="M41" s="55"/>
      <c r="N41" s="176"/>
      <c r="O41" s="55"/>
      <c r="P41" s="55"/>
      <c r="Q41" s="55"/>
      <c r="R41" s="55"/>
      <c r="S41" s="55"/>
      <c r="T41" s="55"/>
      <c r="U41" s="54"/>
      <c r="V41" s="54"/>
      <c r="W41" s="77"/>
      <c r="X41" s="55"/>
      <c r="Y41" s="55"/>
      <c r="Z41" s="55"/>
      <c r="AA41" s="55"/>
      <c r="AB41" s="55"/>
      <c r="AC41" s="55"/>
    </row>
    <row r="42" spans="1:29">
      <c r="A42" s="68"/>
      <c r="B42" s="55"/>
      <c r="C42" s="55"/>
      <c r="D42" s="55"/>
      <c r="E42" s="151"/>
      <c r="F42" s="55"/>
      <c r="G42" s="55"/>
      <c r="H42" s="55"/>
      <c r="I42" s="55"/>
      <c r="J42" s="141"/>
      <c r="K42" s="141"/>
      <c r="L42" s="141"/>
      <c r="M42" s="55"/>
      <c r="N42" s="176"/>
      <c r="O42" s="55"/>
      <c r="P42" s="55"/>
      <c r="Q42" s="55"/>
      <c r="R42" s="55"/>
      <c r="S42" s="55"/>
      <c r="T42" s="55"/>
      <c r="U42" s="54"/>
      <c r="V42" s="54"/>
      <c r="W42" s="77"/>
      <c r="X42" s="55"/>
      <c r="Y42" s="55"/>
      <c r="Z42" s="55"/>
      <c r="AA42" s="55"/>
      <c r="AB42" s="55"/>
      <c r="AC42" s="55"/>
    </row>
    <row r="43" spans="1:29" s="56" customFormat="1">
      <c r="A43" s="69"/>
      <c r="B43" s="59"/>
      <c r="C43" s="59"/>
      <c r="D43" s="59"/>
      <c r="E43" s="142"/>
      <c r="F43" s="3"/>
      <c r="G43" s="3"/>
      <c r="H43" s="57"/>
      <c r="I43" s="57"/>
      <c r="J43" s="142"/>
      <c r="K43" s="142"/>
      <c r="L43" s="142"/>
      <c r="M43" s="57"/>
      <c r="N43" s="177"/>
      <c r="O43" s="57"/>
      <c r="P43" s="57"/>
      <c r="Q43" s="57"/>
      <c r="R43" s="57"/>
      <c r="S43" s="57"/>
      <c r="T43" s="57"/>
      <c r="U43" s="57"/>
      <c r="V43" s="57"/>
      <c r="W43" s="72"/>
      <c r="X43" s="35"/>
      <c r="Y43" s="35"/>
      <c r="Z43" s="35"/>
      <c r="AA43" s="35"/>
      <c r="AB43" s="35"/>
      <c r="AC43" s="33"/>
    </row>
    <row r="44" spans="1:29">
      <c r="A44" s="326" t="s">
        <v>262</v>
      </c>
      <c r="B44" s="326"/>
      <c r="C44" s="326"/>
      <c r="D44" s="326"/>
      <c r="E44" s="326"/>
    </row>
    <row r="48" spans="1:29">
      <c r="B48" s="4" t="s">
        <v>24</v>
      </c>
      <c r="E48" s="143" t="s">
        <v>26</v>
      </c>
    </row>
    <row r="49" spans="2:29" ht="22.5" customHeight="1"/>
    <row r="51" spans="2:29">
      <c r="B51" s="4" t="s">
        <v>23</v>
      </c>
      <c r="E51" s="143" t="s">
        <v>23</v>
      </c>
    </row>
    <row r="52" spans="2:29">
      <c r="B52" s="4" t="s">
        <v>261</v>
      </c>
      <c r="E52" s="152" t="s">
        <v>140</v>
      </c>
    </row>
    <row r="53" spans="2:29">
      <c r="B53" s="4" t="s">
        <v>25</v>
      </c>
      <c r="E53" s="152" t="s">
        <v>260</v>
      </c>
    </row>
    <row r="55" spans="2:29" ht="12.75">
      <c r="B55" s="327" t="s">
        <v>28</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row>
  </sheetData>
  <sheetProtection selectLockedCells="1" selectUnlockedCells="1"/>
  <autoFilter ref="A15:GK40"/>
  <mergeCells count="27">
    <mergeCell ref="E14:E15"/>
    <mergeCell ref="P14:R14"/>
    <mergeCell ref="C6:AA6"/>
    <mergeCell ref="AB1:AC2"/>
    <mergeCell ref="C2:AA2"/>
    <mergeCell ref="C3:AA3"/>
    <mergeCell ref="AB3:AC4"/>
    <mergeCell ref="C4:AA4"/>
    <mergeCell ref="C5:AA5"/>
    <mergeCell ref="AB5:AC5"/>
    <mergeCell ref="AB6:AC6"/>
    <mergeCell ref="A1:B6"/>
    <mergeCell ref="C1:AA1"/>
    <mergeCell ref="AC14:AC15"/>
    <mergeCell ref="A44:E44"/>
    <mergeCell ref="B55:AC55"/>
    <mergeCell ref="F14:F15"/>
    <mergeCell ref="H14:H15"/>
    <mergeCell ref="I14:K14"/>
    <mergeCell ref="N14:N15"/>
    <mergeCell ref="O14:O15"/>
    <mergeCell ref="A8:H8"/>
    <mergeCell ref="I8:AC8"/>
    <mergeCell ref="A9:C10"/>
    <mergeCell ref="B14:B15"/>
    <mergeCell ref="C14:C15"/>
    <mergeCell ref="D14:D15"/>
  </mergeCells>
  <printOptions horizontalCentered="1"/>
  <pageMargins left="1.1811023622047245" right="0" top="0.59055118110236227" bottom="0.59055118110236227" header="0.51181102362204722" footer="0.51181102362204722"/>
  <pageSetup paperSize="5" scale="43" firstPageNumber="0" fitToHeight="200" orientation="landscape"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F48"/>
  <sheetViews>
    <sheetView tabSelected="1" topLeftCell="T34" zoomScale="82" zoomScaleNormal="82" workbookViewId="0">
      <selection activeCell="W36" sqref="W36"/>
    </sheetView>
  </sheetViews>
  <sheetFormatPr baseColWidth="10" defaultRowHeight="12.75"/>
  <cols>
    <col min="1" max="1" width="17.28515625" style="181" customWidth="1"/>
    <col min="2" max="2" width="19.7109375" style="182" customWidth="1"/>
    <col min="3" max="3" width="18" style="182" customWidth="1"/>
    <col min="4" max="4" width="22.5703125" style="180" customWidth="1"/>
    <col min="5" max="5" width="19.5703125" style="182" customWidth="1"/>
    <col min="6" max="6" width="18.85546875" style="180" customWidth="1"/>
    <col min="7" max="7" width="14" style="190" bestFit="1" customWidth="1"/>
    <col min="8" max="8" width="18.7109375" style="182" customWidth="1"/>
    <col min="9" max="9" width="22.140625" style="182" customWidth="1"/>
    <col min="10" max="10" width="16.42578125" style="180" customWidth="1"/>
    <col min="11" max="11" width="18.28515625" style="190" customWidth="1"/>
    <col min="12" max="12" width="14.42578125" style="190" customWidth="1"/>
    <col min="13" max="13" width="16.85546875" style="190" customWidth="1"/>
    <col min="14" max="14" width="16.42578125" style="180" customWidth="1"/>
    <col min="15" max="15" width="47.5703125" style="180" customWidth="1"/>
    <col min="16" max="16" width="15.7109375" style="207" customWidth="1"/>
    <col min="17" max="17" width="15.85546875" style="180" customWidth="1"/>
    <col min="18" max="18" width="14.5703125" style="180" customWidth="1"/>
    <col min="19" max="19" width="15" style="180" customWidth="1"/>
    <col min="20" max="20" width="16.85546875" style="180" customWidth="1"/>
    <col min="21" max="21" width="20" style="207" customWidth="1"/>
    <col min="22" max="22" width="16.42578125" style="207" customWidth="1"/>
    <col min="23" max="23" width="19.42578125" style="191" customWidth="1"/>
    <col min="24" max="24" width="18.140625" style="180" customWidth="1"/>
    <col min="25" max="25" width="16.85546875" style="56" customWidth="1"/>
    <col min="26" max="26" width="16.7109375" style="56" customWidth="1"/>
    <col min="27" max="27" width="16.7109375" style="180" customWidth="1"/>
    <col min="28" max="28" width="47.5703125" style="180" customWidth="1"/>
    <col min="29" max="29" width="15.7109375" style="182" customWidth="1"/>
    <col min="30" max="16384" width="11.42578125" style="180"/>
  </cols>
  <sheetData>
    <row r="1" spans="1:110" s="5" customFormat="1" ht="18">
      <c r="A1" s="375"/>
      <c r="B1" s="376"/>
      <c r="C1" s="342" t="s">
        <v>14</v>
      </c>
      <c r="D1" s="343"/>
      <c r="E1" s="343"/>
      <c r="F1" s="343"/>
      <c r="G1" s="343"/>
      <c r="H1" s="343"/>
      <c r="I1" s="343"/>
      <c r="J1" s="343"/>
      <c r="K1" s="343"/>
      <c r="L1" s="344"/>
      <c r="M1" s="344"/>
      <c r="N1" s="344"/>
      <c r="O1" s="343"/>
      <c r="P1" s="345"/>
      <c r="Q1" s="346"/>
      <c r="R1" s="344"/>
      <c r="S1" s="344"/>
      <c r="T1" s="344"/>
      <c r="U1" s="343"/>
      <c r="V1" s="343"/>
      <c r="W1" s="343"/>
      <c r="X1" s="343"/>
      <c r="Y1" s="343"/>
      <c r="Z1" s="344"/>
      <c r="AA1" s="344"/>
      <c r="AB1" s="344"/>
      <c r="AC1" s="347" t="s">
        <v>292</v>
      </c>
    </row>
    <row r="2" spans="1:110" s="5" customFormat="1" ht="18">
      <c r="A2" s="377"/>
      <c r="B2" s="378"/>
      <c r="C2" s="349" t="s">
        <v>51</v>
      </c>
      <c r="D2" s="350"/>
      <c r="E2" s="350"/>
      <c r="F2" s="350"/>
      <c r="G2" s="350"/>
      <c r="H2" s="350"/>
      <c r="I2" s="350"/>
      <c r="J2" s="350"/>
      <c r="K2" s="350"/>
      <c r="L2" s="351"/>
      <c r="M2" s="351"/>
      <c r="N2" s="351"/>
      <c r="O2" s="350"/>
      <c r="P2" s="352"/>
      <c r="Q2" s="353"/>
      <c r="R2" s="351"/>
      <c r="S2" s="351"/>
      <c r="T2" s="351"/>
      <c r="U2" s="350"/>
      <c r="V2" s="350"/>
      <c r="W2" s="350"/>
      <c r="X2" s="350"/>
      <c r="Y2" s="350"/>
      <c r="Z2" s="351"/>
      <c r="AA2" s="351"/>
      <c r="AB2" s="351"/>
      <c r="AC2" s="348"/>
    </row>
    <row r="3" spans="1:110" s="5" customFormat="1" ht="21" customHeight="1">
      <c r="A3" s="377"/>
      <c r="B3" s="378"/>
      <c r="C3" s="354" t="s">
        <v>268</v>
      </c>
      <c r="D3" s="355"/>
      <c r="E3" s="355"/>
      <c r="F3" s="355"/>
      <c r="G3" s="355"/>
      <c r="H3" s="355"/>
      <c r="I3" s="355"/>
      <c r="J3" s="355"/>
      <c r="K3" s="355"/>
      <c r="L3" s="356"/>
      <c r="M3" s="356"/>
      <c r="N3" s="356"/>
      <c r="O3" s="355"/>
      <c r="P3" s="357"/>
      <c r="Q3" s="358"/>
      <c r="R3" s="356"/>
      <c r="S3" s="356"/>
      <c r="T3" s="356"/>
      <c r="U3" s="355"/>
      <c r="V3" s="355"/>
      <c r="W3" s="355"/>
      <c r="X3" s="355"/>
      <c r="Y3" s="355"/>
      <c r="Z3" s="356"/>
      <c r="AA3" s="356"/>
      <c r="AB3" s="356"/>
      <c r="AC3" s="348" t="s">
        <v>286</v>
      </c>
    </row>
    <row r="4" spans="1:110" s="5" customFormat="1" ht="20.25" customHeight="1">
      <c r="A4" s="377"/>
      <c r="B4" s="378"/>
      <c r="C4" s="354" t="s">
        <v>380</v>
      </c>
      <c r="D4" s="355"/>
      <c r="E4" s="355"/>
      <c r="F4" s="355"/>
      <c r="G4" s="355"/>
      <c r="H4" s="355"/>
      <c r="I4" s="355"/>
      <c r="J4" s="355"/>
      <c r="K4" s="355"/>
      <c r="L4" s="356"/>
      <c r="M4" s="356"/>
      <c r="N4" s="356"/>
      <c r="O4" s="355"/>
      <c r="P4" s="357"/>
      <c r="Q4" s="358"/>
      <c r="R4" s="356"/>
      <c r="S4" s="356"/>
      <c r="T4" s="356"/>
      <c r="U4" s="355"/>
      <c r="V4" s="355"/>
      <c r="W4" s="355"/>
      <c r="X4" s="355"/>
      <c r="Y4" s="355"/>
      <c r="Z4" s="356"/>
      <c r="AA4" s="356"/>
      <c r="AB4" s="356"/>
      <c r="AC4" s="348"/>
    </row>
    <row r="5" spans="1:110" s="5" customFormat="1" ht="17.25" customHeight="1">
      <c r="A5" s="377"/>
      <c r="B5" s="378"/>
      <c r="C5" s="361" t="s">
        <v>15</v>
      </c>
      <c r="D5" s="362"/>
      <c r="E5" s="362"/>
      <c r="F5" s="362"/>
      <c r="G5" s="362"/>
      <c r="H5" s="362"/>
      <c r="I5" s="362"/>
      <c r="J5" s="362"/>
      <c r="K5" s="362"/>
      <c r="L5" s="363"/>
      <c r="M5" s="363"/>
      <c r="N5" s="363"/>
      <c r="O5" s="362"/>
      <c r="P5" s="364"/>
      <c r="Q5" s="365"/>
      <c r="R5" s="363"/>
      <c r="S5" s="363"/>
      <c r="T5" s="363"/>
      <c r="U5" s="362"/>
      <c r="V5" s="362"/>
      <c r="W5" s="362"/>
      <c r="X5" s="362"/>
      <c r="Y5" s="362"/>
      <c r="Z5" s="363"/>
      <c r="AA5" s="363"/>
      <c r="AB5" s="363"/>
      <c r="AC5" s="359" t="s">
        <v>293</v>
      </c>
    </row>
    <row r="6" spans="1:110" s="5" customFormat="1" ht="15.75" customHeight="1">
      <c r="A6" s="377"/>
      <c r="B6" s="378"/>
      <c r="C6" s="361" t="s">
        <v>52</v>
      </c>
      <c r="D6" s="362"/>
      <c r="E6" s="362"/>
      <c r="F6" s="362"/>
      <c r="G6" s="362"/>
      <c r="H6" s="362"/>
      <c r="I6" s="362"/>
      <c r="J6" s="362"/>
      <c r="K6" s="362"/>
      <c r="L6" s="363"/>
      <c r="M6" s="363"/>
      <c r="N6" s="363"/>
      <c r="O6" s="362"/>
      <c r="P6" s="364"/>
      <c r="Q6" s="365"/>
      <c r="R6" s="363"/>
      <c r="S6" s="363"/>
      <c r="T6" s="363"/>
      <c r="U6" s="362"/>
      <c r="V6" s="362"/>
      <c r="W6" s="362"/>
      <c r="X6" s="362"/>
      <c r="Y6" s="362"/>
      <c r="Z6" s="363"/>
      <c r="AA6" s="363"/>
      <c r="AB6" s="363"/>
      <c r="AC6" s="360"/>
    </row>
    <row r="7" spans="1:110" s="5" customFormat="1" ht="21.75" customHeight="1" thickBot="1">
      <c r="A7" s="379"/>
      <c r="B7" s="380"/>
      <c r="C7" s="366" t="s">
        <v>15</v>
      </c>
      <c r="D7" s="367"/>
      <c r="E7" s="367"/>
      <c r="F7" s="367"/>
      <c r="G7" s="367"/>
      <c r="H7" s="367"/>
      <c r="I7" s="367"/>
      <c r="J7" s="367"/>
      <c r="K7" s="367"/>
      <c r="L7" s="368"/>
      <c r="M7" s="368"/>
      <c r="N7" s="368"/>
      <c r="O7" s="367"/>
      <c r="P7" s="369"/>
      <c r="Q7" s="370"/>
      <c r="R7" s="368"/>
      <c r="S7" s="368"/>
      <c r="T7" s="368"/>
      <c r="U7" s="367"/>
      <c r="V7" s="367"/>
      <c r="W7" s="367"/>
      <c r="X7" s="367"/>
      <c r="Y7" s="367"/>
      <c r="Z7" s="368"/>
      <c r="AA7" s="368"/>
      <c r="AB7" s="368"/>
      <c r="AC7" s="210" t="s">
        <v>288</v>
      </c>
    </row>
    <row r="8" spans="1:110" s="5" customFormat="1" ht="9" customHeight="1" thickBot="1">
      <c r="A8" s="209"/>
      <c r="B8" s="57"/>
      <c r="C8" s="57"/>
      <c r="D8" s="57"/>
      <c r="E8" s="57"/>
      <c r="F8" s="57"/>
      <c r="G8" s="33"/>
      <c r="H8" s="33"/>
      <c r="I8" s="33"/>
      <c r="J8" s="33"/>
      <c r="K8" s="33"/>
      <c r="L8" s="33"/>
      <c r="M8" s="33"/>
      <c r="N8" s="33"/>
      <c r="O8" s="33"/>
      <c r="P8" s="33"/>
      <c r="Q8" s="33"/>
      <c r="R8" s="33"/>
      <c r="S8" s="33"/>
      <c r="T8" s="33"/>
      <c r="U8" s="33"/>
      <c r="V8" s="33"/>
      <c r="W8" s="33"/>
      <c r="X8" s="33"/>
      <c r="Y8" s="33"/>
      <c r="Z8" s="33"/>
      <c r="AA8" s="33"/>
      <c r="AB8" s="228"/>
      <c r="AC8" s="33"/>
    </row>
    <row r="9" spans="1:110" s="5" customFormat="1" ht="21" customHeight="1" thickBot="1">
      <c r="A9" s="381" t="s">
        <v>295</v>
      </c>
      <c r="B9" s="381"/>
      <c r="C9" s="381"/>
      <c r="D9" s="381"/>
      <c r="E9" s="381"/>
      <c r="F9" s="381"/>
      <c r="G9" s="381"/>
      <c r="H9" s="381"/>
      <c r="I9" s="382"/>
      <c r="J9" s="371" t="s">
        <v>289</v>
      </c>
      <c r="K9" s="372"/>
      <c r="L9" s="373"/>
      <c r="M9" s="373"/>
      <c r="N9" s="373"/>
      <c r="O9" s="372"/>
      <c r="P9" s="372"/>
      <c r="Q9" s="372"/>
      <c r="R9" s="373"/>
      <c r="S9" s="373"/>
      <c r="T9" s="373"/>
      <c r="U9" s="372"/>
      <c r="V9" s="372"/>
      <c r="W9" s="372"/>
      <c r="X9" s="372"/>
      <c r="Y9" s="372"/>
      <c r="Z9" s="373"/>
      <c r="AA9" s="373"/>
      <c r="AB9" s="373"/>
      <c r="AC9" s="374"/>
    </row>
    <row r="10" spans="1:110" s="209" customFormat="1" ht="13.5" thickBot="1">
      <c r="A10" s="383"/>
      <c r="B10" s="384"/>
      <c r="C10" s="384"/>
      <c r="D10" s="384"/>
      <c r="E10" s="213">
        <v>1</v>
      </c>
      <c r="F10" s="213">
        <v>2</v>
      </c>
      <c r="G10" s="213">
        <v>3</v>
      </c>
      <c r="H10" s="213">
        <v>4</v>
      </c>
      <c r="I10" s="213">
        <v>5</v>
      </c>
      <c r="J10" s="213">
        <v>6</v>
      </c>
      <c r="K10" s="213">
        <v>7</v>
      </c>
      <c r="L10" s="213">
        <v>8</v>
      </c>
      <c r="M10" s="214">
        <v>9</v>
      </c>
      <c r="N10" s="215">
        <v>10</v>
      </c>
      <c r="O10" s="213">
        <v>11</v>
      </c>
      <c r="P10" s="213">
        <v>12</v>
      </c>
      <c r="Q10" s="213">
        <v>13</v>
      </c>
      <c r="R10" s="213">
        <v>14</v>
      </c>
      <c r="S10" s="214">
        <v>15</v>
      </c>
      <c r="T10" s="216">
        <v>16</v>
      </c>
      <c r="U10" s="213">
        <v>17</v>
      </c>
      <c r="V10" s="213">
        <v>18</v>
      </c>
      <c r="W10" s="213">
        <v>19</v>
      </c>
      <c r="X10" s="214">
        <v>20</v>
      </c>
      <c r="Y10" s="217">
        <v>21</v>
      </c>
      <c r="Z10" s="217">
        <v>22</v>
      </c>
      <c r="AA10" s="217">
        <v>23</v>
      </c>
      <c r="AB10" s="229">
        <v>24</v>
      </c>
      <c r="AC10" s="213">
        <v>25</v>
      </c>
    </row>
    <row r="11" spans="1:110" s="212" customFormat="1" ht="32.25" customHeight="1">
      <c r="A11" s="339" t="s">
        <v>47</v>
      </c>
      <c r="B11" s="385"/>
      <c r="C11" s="385"/>
      <c r="D11" s="386"/>
      <c r="E11" s="339" t="s">
        <v>29</v>
      </c>
      <c r="F11" s="339" t="s">
        <v>13</v>
      </c>
      <c r="G11" s="339" t="s">
        <v>16</v>
      </c>
      <c r="H11" s="339" t="s">
        <v>30</v>
      </c>
      <c r="I11" s="339" t="s">
        <v>31</v>
      </c>
      <c r="J11" s="339" t="s">
        <v>57</v>
      </c>
      <c r="K11" s="339" t="s">
        <v>32</v>
      </c>
      <c r="L11" s="339" t="s">
        <v>33</v>
      </c>
      <c r="M11" s="339" t="s">
        <v>34</v>
      </c>
      <c r="N11" s="339" t="s">
        <v>35</v>
      </c>
      <c r="O11" s="339" t="s">
        <v>36</v>
      </c>
      <c r="P11" s="339" t="s">
        <v>290</v>
      </c>
      <c r="Q11" s="339" t="s">
        <v>37</v>
      </c>
      <c r="R11" s="339" t="s">
        <v>38</v>
      </c>
      <c r="S11" s="339" t="s">
        <v>39</v>
      </c>
      <c r="T11" s="339" t="s">
        <v>40</v>
      </c>
      <c r="U11" s="339" t="s">
        <v>50</v>
      </c>
      <c r="V11" s="339" t="s">
        <v>6</v>
      </c>
      <c r="W11" s="339" t="s">
        <v>287</v>
      </c>
      <c r="X11" s="339" t="s">
        <v>294</v>
      </c>
      <c r="Y11" s="339" t="s">
        <v>43</v>
      </c>
      <c r="Z11" s="336" t="s">
        <v>44</v>
      </c>
      <c r="AA11" s="336" t="s">
        <v>45</v>
      </c>
      <c r="AB11" s="336" t="s">
        <v>291</v>
      </c>
      <c r="AC11" s="336" t="s">
        <v>2</v>
      </c>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1"/>
      <c r="DD11" s="211"/>
      <c r="DE11" s="211"/>
      <c r="DF11" s="211"/>
    </row>
    <row r="12" spans="1:110" s="4" customFormat="1" ht="63" customHeight="1" thickBot="1">
      <c r="A12" s="339"/>
      <c r="B12" s="385"/>
      <c r="C12" s="385"/>
      <c r="D12" s="386"/>
      <c r="E12" s="340"/>
      <c r="F12" s="340"/>
      <c r="G12" s="340"/>
      <c r="H12" s="340"/>
      <c r="I12" s="340"/>
      <c r="J12" s="340"/>
      <c r="K12" s="340"/>
      <c r="L12" s="340"/>
      <c r="M12" s="340"/>
      <c r="N12" s="340"/>
      <c r="O12" s="340"/>
      <c r="P12" s="340"/>
      <c r="Q12" s="340"/>
      <c r="R12" s="340"/>
      <c r="S12" s="340"/>
      <c r="T12" s="340"/>
      <c r="U12" s="340"/>
      <c r="V12" s="340"/>
      <c r="W12" s="340"/>
      <c r="X12" s="340"/>
      <c r="Y12" s="341"/>
      <c r="Z12" s="337"/>
      <c r="AA12" s="338"/>
      <c r="AB12" s="337"/>
      <c r="AC12" s="338"/>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row>
    <row r="13" spans="1:110" s="183" customFormat="1" ht="346.5" customHeight="1" thickBot="1">
      <c r="A13" s="218" t="s">
        <v>59</v>
      </c>
      <c r="B13" s="195" t="s">
        <v>60</v>
      </c>
      <c r="C13" s="195" t="s">
        <v>61</v>
      </c>
      <c r="D13" s="192" t="s">
        <v>62</v>
      </c>
      <c r="E13" s="194" t="s">
        <v>63</v>
      </c>
      <c r="F13" s="193" t="s">
        <v>64</v>
      </c>
      <c r="G13" s="204">
        <v>2015630010154</v>
      </c>
      <c r="H13" s="194" t="s">
        <v>296</v>
      </c>
      <c r="I13" s="194" t="s">
        <v>67</v>
      </c>
      <c r="J13" s="194" t="s">
        <v>66</v>
      </c>
      <c r="K13" s="265">
        <v>2500</v>
      </c>
      <c r="L13" s="266">
        <v>3000</v>
      </c>
      <c r="M13" s="279">
        <f>+Z13</f>
        <v>3028</v>
      </c>
      <c r="N13" s="271">
        <f>+M13/L13</f>
        <v>1.0093333333333334</v>
      </c>
      <c r="O13" s="239" t="s">
        <v>331</v>
      </c>
      <c r="P13" s="194" t="s">
        <v>305</v>
      </c>
      <c r="Q13" s="230">
        <v>100</v>
      </c>
      <c r="R13" s="231">
        <v>100</v>
      </c>
      <c r="S13" s="260">
        <v>1</v>
      </c>
      <c r="T13" s="221">
        <f>S13/R13</f>
        <v>0.01</v>
      </c>
      <c r="U13" s="194" t="s">
        <v>313</v>
      </c>
      <c r="V13" s="194" t="s">
        <v>274</v>
      </c>
      <c r="W13" s="285">
        <v>67063.076000000001</v>
      </c>
      <c r="X13" s="285">
        <v>67063.076000000001</v>
      </c>
      <c r="Y13" s="288">
        <f>X13/W13</f>
        <v>1</v>
      </c>
      <c r="Z13" s="291">
        <f>1728+1300</f>
        <v>3028</v>
      </c>
      <c r="AA13" s="196" t="s">
        <v>68</v>
      </c>
      <c r="AB13" s="246" t="s">
        <v>351</v>
      </c>
      <c r="AC13" s="197" t="s">
        <v>270</v>
      </c>
    </row>
    <row r="14" spans="1:110" s="183" customFormat="1" ht="396" thickBot="1">
      <c r="A14" s="66" t="s">
        <v>59</v>
      </c>
      <c r="B14" s="220" t="s">
        <v>71</v>
      </c>
      <c r="C14" s="220" t="s">
        <v>72</v>
      </c>
      <c r="D14" s="184" t="s">
        <v>62</v>
      </c>
      <c r="E14" s="185" t="s">
        <v>63</v>
      </c>
      <c r="F14" s="187" t="s">
        <v>64</v>
      </c>
      <c r="G14" s="205">
        <v>201563001079</v>
      </c>
      <c r="H14" s="185" t="s">
        <v>297</v>
      </c>
      <c r="I14" s="185" t="s">
        <v>164</v>
      </c>
      <c r="J14" s="185" t="s">
        <v>142</v>
      </c>
      <c r="K14" s="267">
        <v>15000</v>
      </c>
      <c r="L14" s="232">
        <v>25000</v>
      </c>
      <c r="M14" s="280">
        <f>14470+32478</f>
        <v>46948</v>
      </c>
      <c r="N14" s="272">
        <f t="shared" ref="N14:N35" si="0">+M14/L14</f>
        <v>1.87792</v>
      </c>
      <c r="O14" s="240" t="s">
        <v>332</v>
      </c>
      <c r="P14" s="194" t="s">
        <v>305</v>
      </c>
      <c r="Q14" s="234">
        <v>1</v>
      </c>
      <c r="R14" s="235">
        <v>1</v>
      </c>
      <c r="S14" s="261">
        <v>1</v>
      </c>
      <c r="T14" s="95">
        <f t="shared" ref="T14:T35" si="1">S14/R14</f>
        <v>1</v>
      </c>
      <c r="U14" s="185" t="s">
        <v>314</v>
      </c>
      <c r="V14" s="185" t="s">
        <v>306</v>
      </c>
      <c r="W14" s="286">
        <v>353571</v>
      </c>
      <c r="X14" s="286">
        <v>336666</v>
      </c>
      <c r="Y14" s="289">
        <f t="shared" ref="Y14:Y35" si="2">+X14/W14</f>
        <v>0.95218782083372222</v>
      </c>
      <c r="Z14" s="280">
        <f>14470+32478</f>
        <v>46948</v>
      </c>
      <c r="AA14" s="198" t="s">
        <v>68</v>
      </c>
      <c r="AB14" s="247" t="s">
        <v>360</v>
      </c>
      <c r="AC14" s="199" t="s">
        <v>270</v>
      </c>
    </row>
    <row r="15" spans="1:110" s="183" customFormat="1" ht="409.5" customHeight="1" thickBot="1">
      <c r="A15" s="66" t="s">
        <v>59</v>
      </c>
      <c r="B15" s="220" t="s">
        <v>71</v>
      </c>
      <c r="C15" s="220" t="s">
        <v>72</v>
      </c>
      <c r="D15" s="184" t="s">
        <v>62</v>
      </c>
      <c r="E15" s="185" t="s">
        <v>63</v>
      </c>
      <c r="F15" s="187" t="s">
        <v>74</v>
      </c>
      <c r="G15" s="205">
        <v>2015630010156</v>
      </c>
      <c r="H15" s="185" t="s">
        <v>298</v>
      </c>
      <c r="I15" s="185" t="s">
        <v>165</v>
      </c>
      <c r="J15" s="185" t="s">
        <v>143</v>
      </c>
      <c r="K15" s="267">
        <v>5000</v>
      </c>
      <c r="L15" s="232">
        <v>3000</v>
      </c>
      <c r="M15" s="280">
        <f>3323+2493</f>
        <v>5816</v>
      </c>
      <c r="N15" s="272">
        <f t="shared" si="0"/>
        <v>1.9386666666666668</v>
      </c>
      <c r="O15" s="241" t="s">
        <v>333</v>
      </c>
      <c r="P15" s="194" t="s">
        <v>305</v>
      </c>
      <c r="Q15" s="234">
        <v>1</v>
      </c>
      <c r="R15" s="235">
        <v>1</v>
      </c>
      <c r="S15" s="261">
        <v>1</v>
      </c>
      <c r="T15" s="95">
        <f t="shared" si="1"/>
        <v>1</v>
      </c>
      <c r="U15" s="185" t="s">
        <v>315</v>
      </c>
      <c r="V15" s="185" t="s">
        <v>307</v>
      </c>
      <c r="W15" s="286">
        <v>174000</v>
      </c>
      <c r="X15" s="286">
        <v>156046</v>
      </c>
      <c r="Y15" s="289">
        <f t="shared" si="2"/>
        <v>0.89681609195402301</v>
      </c>
      <c r="Z15" s="280">
        <f>3323+2493</f>
        <v>5816</v>
      </c>
      <c r="AA15" s="198" t="s">
        <v>68</v>
      </c>
      <c r="AB15" s="247" t="s">
        <v>352</v>
      </c>
      <c r="AC15" s="199" t="s">
        <v>270</v>
      </c>
    </row>
    <row r="16" spans="1:110" s="183" customFormat="1" ht="405" customHeight="1" thickBot="1">
      <c r="A16" s="66" t="s">
        <v>59</v>
      </c>
      <c r="B16" s="220" t="s">
        <v>71</v>
      </c>
      <c r="C16" s="220" t="s">
        <v>76</v>
      </c>
      <c r="D16" s="188" t="s">
        <v>77</v>
      </c>
      <c r="E16" s="185" t="s">
        <v>78</v>
      </c>
      <c r="F16" s="187" t="s">
        <v>79</v>
      </c>
      <c r="G16" s="205">
        <v>2015630010157</v>
      </c>
      <c r="H16" s="185" t="s">
        <v>263</v>
      </c>
      <c r="I16" s="185" t="s">
        <v>166</v>
      </c>
      <c r="J16" s="185" t="s">
        <v>144</v>
      </c>
      <c r="K16" s="267">
        <v>500</v>
      </c>
      <c r="L16" s="232">
        <v>1500</v>
      </c>
      <c r="M16" s="281">
        <f>+Z16</f>
        <v>3285</v>
      </c>
      <c r="N16" s="272">
        <f t="shared" si="0"/>
        <v>2.19</v>
      </c>
      <c r="O16" s="240" t="s">
        <v>334</v>
      </c>
      <c r="P16" s="194" t="s">
        <v>305</v>
      </c>
      <c r="Q16" s="234">
        <v>1</v>
      </c>
      <c r="R16" s="235">
        <v>1</v>
      </c>
      <c r="S16" s="261">
        <v>0.96250000000000002</v>
      </c>
      <c r="T16" s="95">
        <f t="shared" si="1"/>
        <v>0.96250000000000002</v>
      </c>
      <c r="U16" s="185" t="s">
        <v>316</v>
      </c>
      <c r="V16" s="185" t="s">
        <v>230</v>
      </c>
      <c r="W16" s="286">
        <v>72057</v>
      </c>
      <c r="X16" s="286">
        <v>72057</v>
      </c>
      <c r="Y16" s="289">
        <f t="shared" si="2"/>
        <v>1</v>
      </c>
      <c r="Z16" s="280">
        <f>2420+865</f>
        <v>3285</v>
      </c>
      <c r="AA16" s="198" t="s">
        <v>68</v>
      </c>
      <c r="AB16" s="247" t="s">
        <v>367</v>
      </c>
      <c r="AC16" s="199" t="s">
        <v>270</v>
      </c>
    </row>
    <row r="17" spans="1:30" s="186" customFormat="1" ht="408.75" thickBot="1">
      <c r="A17" s="66" t="s">
        <v>59</v>
      </c>
      <c r="B17" s="220" t="s">
        <v>71</v>
      </c>
      <c r="C17" s="220" t="s">
        <v>76</v>
      </c>
      <c r="D17" s="188" t="s">
        <v>77</v>
      </c>
      <c r="E17" s="185" t="s">
        <v>78</v>
      </c>
      <c r="F17" s="187" t="s">
        <v>79</v>
      </c>
      <c r="G17" s="205">
        <v>2015630010158</v>
      </c>
      <c r="H17" s="185" t="s">
        <v>264</v>
      </c>
      <c r="I17" s="185" t="s">
        <v>167</v>
      </c>
      <c r="J17" s="187" t="s">
        <v>145</v>
      </c>
      <c r="K17" s="268">
        <v>0.3</v>
      </c>
      <c r="L17" s="234">
        <v>0.4</v>
      </c>
      <c r="M17" s="135">
        <v>0.4</v>
      </c>
      <c r="N17" s="272">
        <f t="shared" si="0"/>
        <v>1</v>
      </c>
      <c r="O17" s="240" t="s">
        <v>335</v>
      </c>
      <c r="P17" s="194" t="s">
        <v>305</v>
      </c>
      <c r="Q17" s="234">
        <v>1</v>
      </c>
      <c r="R17" s="235">
        <v>1</v>
      </c>
      <c r="S17" s="261">
        <v>1</v>
      </c>
      <c r="T17" s="95">
        <f t="shared" si="1"/>
        <v>1</v>
      </c>
      <c r="U17" s="185" t="s">
        <v>271</v>
      </c>
      <c r="V17" s="185" t="s">
        <v>230</v>
      </c>
      <c r="W17" s="286">
        <v>36238</v>
      </c>
      <c r="X17" s="286">
        <v>36238</v>
      </c>
      <c r="Y17" s="289">
        <f t="shared" si="2"/>
        <v>1</v>
      </c>
      <c r="Z17" s="280">
        <f>634+1357</f>
        <v>1991</v>
      </c>
      <c r="AA17" s="198" t="s">
        <v>68</v>
      </c>
      <c r="AB17" s="247" t="s">
        <v>361</v>
      </c>
      <c r="AC17" s="199" t="s">
        <v>270</v>
      </c>
      <c r="AD17" s="183"/>
    </row>
    <row r="18" spans="1:30" s="186" customFormat="1" ht="132.75" thickBot="1">
      <c r="A18" s="66" t="s">
        <v>59</v>
      </c>
      <c r="B18" s="220" t="s">
        <v>82</v>
      </c>
      <c r="C18" s="220" t="s">
        <v>83</v>
      </c>
      <c r="D18" s="187" t="s">
        <v>84</v>
      </c>
      <c r="E18" s="185" t="s">
        <v>85</v>
      </c>
      <c r="F18" s="187" t="s">
        <v>86</v>
      </c>
      <c r="G18" s="205">
        <v>2015630010159</v>
      </c>
      <c r="H18" s="185" t="s">
        <v>141</v>
      </c>
      <c r="I18" s="185" t="s">
        <v>168</v>
      </c>
      <c r="J18" s="187" t="s">
        <v>146</v>
      </c>
      <c r="K18" s="267">
        <v>159</v>
      </c>
      <c r="L18" s="232">
        <v>180</v>
      </c>
      <c r="M18" s="133">
        <v>159</v>
      </c>
      <c r="N18" s="272">
        <f t="shared" si="0"/>
        <v>0.8833333333333333</v>
      </c>
      <c r="O18" s="241" t="s">
        <v>285</v>
      </c>
      <c r="P18" s="194" t="s">
        <v>305</v>
      </c>
      <c r="Q18" s="232">
        <v>159</v>
      </c>
      <c r="R18" s="233">
        <v>159</v>
      </c>
      <c r="S18" s="232">
        <v>159</v>
      </c>
      <c r="T18" s="95">
        <f t="shared" si="1"/>
        <v>1</v>
      </c>
      <c r="U18" s="185" t="s">
        <v>317</v>
      </c>
      <c r="V18" s="185" t="s">
        <v>308</v>
      </c>
      <c r="W18" s="286">
        <v>222125</v>
      </c>
      <c r="X18" s="286">
        <v>220625</v>
      </c>
      <c r="Y18" s="289">
        <f t="shared" si="2"/>
        <v>0.99324704558244237</v>
      </c>
      <c r="Z18" s="280">
        <v>159</v>
      </c>
      <c r="AA18" s="198" t="s">
        <v>68</v>
      </c>
      <c r="AB18" s="247" t="s">
        <v>285</v>
      </c>
      <c r="AC18" s="199" t="s">
        <v>270</v>
      </c>
      <c r="AD18" s="183"/>
    </row>
    <row r="19" spans="1:30" s="186" customFormat="1" ht="211.5" customHeight="1" thickBot="1">
      <c r="A19" s="66" t="s">
        <v>59</v>
      </c>
      <c r="B19" s="220" t="s">
        <v>82</v>
      </c>
      <c r="C19" s="220" t="s">
        <v>83</v>
      </c>
      <c r="D19" s="187" t="s">
        <v>87</v>
      </c>
      <c r="E19" s="185" t="s">
        <v>85</v>
      </c>
      <c r="F19" s="187" t="s">
        <v>88</v>
      </c>
      <c r="G19" s="205">
        <v>2015630010160</v>
      </c>
      <c r="H19" s="185" t="s">
        <v>299</v>
      </c>
      <c r="I19" s="185" t="s">
        <v>169</v>
      </c>
      <c r="J19" s="187" t="s">
        <v>147</v>
      </c>
      <c r="K19" s="267">
        <v>150</v>
      </c>
      <c r="L19" s="232">
        <v>500</v>
      </c>
      <c r="M19" s="280">
        <f>+Z19</f>
        <v>1127</v>
      </c>
      <c r="N19" s="272">
        <f t="shared" si="0"/>
        <v>2.254</v>
      </c>
      <c r="O19" s="241" t="s">
        <v>336</v>
      </c>
      <c r="P19" s="194" t="s">
        <v>305</v>
      </c>
      <c r="Q19" s="234">
        <v>1</v>
      </c>
      <c r="R19" s="235">
        <v>1</v>
      </c>
      <c r="S19" s="262">
        <v>1</v>
      </c>
      <c r="T19" s="95">
        <f t="shared" si="1"/>
        <v>1</v>
      </c>
      <c r="U19" s="185" t="s">
        <v>318</v>
      </c>
      <c r="V19" s="185" t="s">
        <v>274</v>
      </c>
      <c r="W19" s="286">
        <v>29484</v>
      </c>
      <c r="X19" s="286">
        <v>29484</v>
      </c>
      <c r="Y19" s="289">
        <f t="shared" si="2"/>
        <v>1</v>
      </c>
      <c r="Z19" s="280">
        <f>787+340</f>
        <v>1127</v>
      </c>
      <c r="AA19" s="198" t="s">
        <v>68</v>
      </c>
      <c r="AB19" s="247" t="s">
        <v>353</v>
      </c>
      <c r="AC19" s="199" t="s">
        <v>270</v>
      </c>
      <c r="AD19" s="183"/>
    </row>
    <row r="20" spans="1:30" s="186" customFormat="1" ht="115.5" thickBot="1">
      <c r="A20" s="66" t="s">
        <v>59</v>
      </c>
      <c r="B20" s="220" t="s">
        <v>82</v>
      </c>
      <c r="C20" s="220" t="s">
        <v>83</v>
      </c>
      <c r="D20" s="187" t="s">
        <v>87</v>
      </c>
      <c r="E20" s="185" t="s">
        <v>85</v>
      </c>
      <c r="F20" s="187" t="s">
        <v>90</v>
      </c>
      <c r="G20" s="205">
        <v>2015630010161</v>
      </c>
      <c r="H20" s="185" t="s">
        <v>91</v>
      </c>
      <c r="I20" s="185" t="s">
        <v>170</v>
      </c>
      <c r="J20" s="187" t="s">
        <v>148</v>
      </c>
      <c r="K20" s="267">
        <v>2</v>
      </c>
      <c r="L20" s="232">
        <v>5</v>
      </c>
      <c r="M20" s="282">
        <v>5</v>
      </c>
      <c r="N20" s="272">
        <f t="shared" si="0"/>
        <v>1</v>
      </c>
      <c r="O20" s="241" t="s">
        <v>337</v>
      </c>
      <c r="P20" s="194" t="s">
        <v>305</v>
      </c>
      <c r="Q20" s="234">
        <v>1</v>
      </c>
      <c r="R20" s="235">
        <v>1</v>
      </c>
      <c r="S20" s="261">
        <v>1</v>
      </c>
      <c r="T20" s="95">
        <f t="shared" si="1"/>
        <v>1</v>
      </c>
      <c r="U20" s="185" t="s">
        <v>319</v>
      </c>
      <c r="V20" s="185" t="s">
        <v>272</v>
      </c>
      <c r="W20" s="286">
        <v>24691</v>
      </c>
      <c r="X20" s="286">
        <v>24691</v>
      </c>
      <c r="Y20" s="289">
        <f t="shared" si="2"/>
        <v>1</v>
      </c>
      <c r="Z20" s="280">
        <f>600+479</f>
        <v>1079</v>
      </c>
      <c r="AA20" s="198" t="s">
        <v>68</v>
      </c>
      <c r="AB20" s="247" t="s">
        <v>354</v>
      </c>
      <c r="AC20" s="199" t="s">
        <v>270</v>
      </c>
      <c r="AD20" s="183"/>
    </row>
    <row r="21" spans="1:30" s="186" customFormat="1" ht="408.75" thickBot="1">
      <c r="A21" s="66" t="s">
        <v>59</v>
      </c>
      <c r="B21" s="220" t="s">
        <v>82</v>
      </c>
      <c r="C21" s="220" t="s">
        <v>83</v>
      </c>
      <c r="D21" s="187" t="s">
        <v>92</v>
      </c>
      <c r="E21" s="185" t="s">
        <v>93</v>
      </c>
      <c r="F21" s="187" t="s">
        <v>94</v>
      </c>
      <c r="G21" s="205">
        <v>2015630010162</v>
      </c>
      <c r="H21" s="185" t="s">
        <v>265</v>
      </c>
      <c r="I21" s="185" t="s">
        <v>171</v>
      </c>
      <c r="J21" s="187" t="s">
        <v>149</v>
      </c>
      <c r="K21" s="267">
        <v>1000</v>
      </c>
      <c r="L21" s="232">
        <v>2500</v>
      </c>
      <c r="M21" s="281">
        <f>+Z21</f>
        <v>5015</v>
      </c>
      <c r="N21" s="272">
        <f t="shared" si="0"/>
        <v>2.0059999999999998</v>
      </c>
      <c r="O21" s="241" t="s">
        <v>348</v>
      </c>
      <c r="P21" s="194" t="s">
        <v>305</v>
      </c>
      <c r="Q21" s="234">
        <v>1</v>
      </c>
      <c r="R21" s="235">
        <v>1</v>
      </c>
      <c r="S21" s="261">
        <v>1</v>
      </c>
      <c r="T21" s="95">
        <f t="shared" si="1"/>
        <v>1</v>
      </c>
      <c r="U21" s="185" t="s">
        <v>320</v>
      </c>
      <c r="V21" s="185" t="s">
        <v>309</v>
      </c>
      <c r="W21" s="286">
        <v>59316</v>
      </c>
      <c r="X21" s="286">
        <v>59316</v>
      </c>
      <c r="Y21" s="289">
        <f t="shared" si="2"/>
        <v>1</v>
      </c>
      <c r="Z21" s="280">
        <f>1758+3257</f>
        <v>5015</v>
      </c>
      <c r="AA21" s="198" t="s">
        <v>68</v>
      </c>
      <c r="AB21" s="247" t="s">
        <v>355</v>
      </c>
      <c r="AC21" s="199" t="s">
        <v>270</v>
      </c>
      <c r="AD21" s="183"/>
    </row>
    <row r="22" spans="1:30" s="186" customFormat="1" ht="192.75" thickBot="1">
      <c r="A22" s="66" t="s">
        <v>59</v>
      </c>
      <c r="B22" s="220" t="s">
        <v>82</v>
      </c>
      <c r="C22" s="220" t="s">
        <v>83</v>
      </c>
      <c r="D22" s="187" t="s">
        <v>92</v>
      </c>
      <c r="E22" s="185" t="s">
        <v>93</v>
      </c>
      <c r="F22" s="187" t="s">
        <v>96</v>
      </c>
      <c r="G22" s="205">
        <v>2015630010163</v>
      </c>
      <c r="H22" s="185" t="s">
        <v>97</v>
      </c>
      <c r="I22" s="185" t="s">
        <v>173</v>
      </c>
      <c r="J22" s="185" t="s">
        <v>150</v>
      </c>
      <c r="K22" s="268">
        <v>1</v>
      </c>
      <c r="L22" s="234">
        <v>1</v>
      </c>
      <c r="M22" s="234">
        <v>1</v>
      </c>
      <c r="N22" s="272">
        <f t="shared" si="0"/>
        <v>1</v>
      </c>
      <c r="O22" s="241" t="s">
        <v>338</v>
      </c>
      <c r="P22" s="194" t="s">
        <v>305</v>
      </c>
      <c r="Q22" s="234">
        <v>1</v>
      </c>
      <c r="R22" s="235">
        <v>1</v>
      </c>
      <c r="S22" s="261">
        <v>1</v>
      </c>
      <c r="T22" s="95">
        <f t="shared" si="1"/>
        <v>1</v>
      </c>
      <c r="U22" s="185" t="s">
        <v>273</v>
      </c>
      <c r="V22" s="185" t="s">
        <v>274</v>
      </c>
      <c r="W22" s="286">
        <v>140682</v>
      </c>
      <c r="X22" s="286">
        <v>140682</v>
      </c>
      <c r="Y22" s="289">
        <f t="shared" si="2"/>
        <v>1</v>
      </c>
      <c r="Z22" s="280">
        <v>606</v>
      </c>
      <c r="AA22" s="198" t="s">
        <v>68</v>
      </c>
      <c r="AB22" s="247" t="s">
        <v>338</v>
      </c>
      <c r="AC22" s="199" t="s">
        <v>270</v>
      </c>
      <c r="AD22" s="183"/>
    </row>
    <row r="23" spans="1:30" s="186" customFormat="1" ht="192.75" thickBot="1">
      <c r="A23" s="66" t="s">
        <v>59</v>
      </c>
      <c r="B23" s="220" t="s">
        <v>82</v>
      </c>
      <c r="C23" s="220" t="s">
        <v>83</v>
      </c>
      <c r="D23" s="187" t="s">
        <v>92</v>
      </c>
      <c r="E23" s="185" t="s">
        <v>93</v>
      </c>
      <c r="F23" s="187" t="s">
        <v>98</v>
      </c>
      <c r="G23" s="205">
        <v>2015630010164</v>
      </c>
      <c r="H23" s="185" t="s">
        <v>266</v>
      </c>
      <c r="I23" s="185" t="s">
        <v>172</v>
      </c>
      <c r="J23" s="187" t="s">
        <v>151</v>
      </c>
      <c r="K23" s="267">
        <v>1</v>
      </c>
      <c r="L23" s="232">
        <v>1</v>
      </c>
      <c r="M23" s="133">
        <v>1</v>
      </c>
      <c r="N23" s="272">
        <f t="shared" si="0"/>
        <v>1</v>
      </c>
      <c r="O23" s="241" t="s">
        <v>339</v>
      </c>
      <c r="P23" s="194" t="s">
        <v>305</v>
      </c>
      <c r="Q23" s="234">
        <v>1</v>
      </c>
      <c r="R23" s="235">
        <v>1</v>
      </c>
      <c r="S23" s="261">
        <v>0.9</v>
      </c>
      <c r="T23" s="95">
        <f t="shared" si="1"/>
        <v>0.9</v>
      </c>
      <c r="U23" s="185" t="s">
        <v>321</v>
      </c>
      <c r="V23" s="185" t="s">
        <v>275</v>
      </c>
      <c r="W23" s="286">
        <v>6039</v>
      </c>
      <c r="X23" s="286">
        <v>6039</v>
      </c>
      <c r="Y23" s="289">
        <f t="shared" si="2"/>
        <v>1</v>
      </c>
      <c r="Z23" s="280">
        <f>84+362</f>
        <v>446</v>
      </c>
      <c r="AA23" s="198" t="s">
        <v>68</v>
      </c>
      <c r="AB23" s="247" t="s">
        <v>368</v>
      </c>
      <c r="AC23" s="199" t="s">
        <v>270</v>
      </c>
      <c r="AD23" s="183"/>
    </row>
    <row r="24" spans="1:30" s="186" customFormat="1" ht="408.75" thickBot="1">
      <c r="A24" s="66" t="s">
        <v>59</v>
      </c>
      <c r="B24" s="220" t="s">
        <v>82</v>
      </c>
      <c r="C24" s="220" t="s">
        <v>83</v>
      </c>
      <c r="D24" s="187" t="s">
        <v>100</v>
      </c>
      <c r="E24" s="185" t="s">
        <v>101</v>
      </c>
      <c r="F24" s="188" t="s">
        <v>102</v>
      </c>
      <c r="G24" s="205">
        <v>2015630010165</v>
      </c>
      <c r="H24" s="185" t="s">
        <v>103</v>
      </c>
      <c r="I24" s="185" t="s">
        <v>152</v>
      </c>
      <c r="J24" s="187" t="s">
        <v>152</v>
      </c>
      <c r="K24" s="269">
        <v>1</v>
      </c>
      <c r="L24" s="234">
        <v>1</v>
      </c>
      <c r="M24" s="135">
        <v>1</v>
      </c>
      <c r="N24" s="272">
        <f t="shared" si="0"/>
        <v>1</v>
      </c>
      <c r="O24" s="241" t="s">
        <v>340</v>
      </c>
      <c r="P24" s="194" t="s">
        <v>305</v>
      </c>
      <c r="Q24" s="234">
        <v>1</v>
      </c>
      <c r="R24" s="235">
        <v>1</v>
      </c>
      <c r="S24" s="261">
        <v>1</v>
      </c>
      <c r="T24" s="95">
        <f t="shared" si="1"/>
        <v>1</v>
      </c>
      <c r="U24" s="185" t="s">
        <v>322</v>
      </c>
      <c r="V24" s="185" t="s">
        <v>275</v>
      </c>
      <c r="W24" s="286">
        <v>127504</v>
      </c>
      <c r="X24" s="286">
        <v>125365</v>
      </c>
      <c r="Y24" s="289">
        <f t="shared" si="2"/>
        <v>0.9832240557158991</v>
      </c>
      <c r="Z24" s="280">
        <f>983+632</f>
        <v>1615</v>
      </c>
      <c r="AA24" s="198" t="s">
        <v>68</v>
      </c>
      <c r="AB24" s="247" t="s">
        <v>369</v>
      </c>
      <c r="AC24" s="199" t="s">
        <v>270</v>
      </c>
      <c r="AD24" s="183"/>
    </row>
    <row r="25" spans="1:30" s="186" customFormat="1" ht="366.75" customHeight="1" thickBot="1">
      <c r="A25" s="66" t="s">
        <v>59</v>
      </c>
      <c r="B25" s="220" t="s">
        <v>82</v>
      </c>
      <c r="C25" s="220" t="s">
        <v>83</v>
      </c>
      <c r="D25" s="187" t="s">
        <v>104</v>
      </c>
      <c r="E25" s="185" t="s">
        <v>105</v>
      </c>
      <c r="F25" s="188" t="s">
        <v>102</v>
      </c>
      <c r="G25" s="205">
        <v>2015630010166</v>
      </c>
      <c r="H25" s="185" t="s">
        <v>106</v>
      </c>
      <c r="I25" s="185" t="s">
        <v>153</v>
      </c>
      <c r="J25" s="187" t="s">
        <v>153</v>
      </c>
      <c r="K25" s="269">
        <v>1</v>
      </c>
      <c r="L25" s="234">
        <v>1</v>
      </c>
      <c r="M25" s="135">
        <v>1</v>
      </c>
      <c r="N25" s="272">
        <f t="shared" si="0"/>
        <v>1</v>
      </c>
      <c r="O25" s="241" t="s">
        <v>341</v>
      </c>
      <c r="P25" s="194" t="s">
        <v>305</v>
      </c>
      <c r="Q25" s="234">
        <v>1</v>
      </c>
      <c r="R25" s="235">
        <v>1</v>
      </c>
      <c r="S25" s="263">
        <v>0.98329999999999995</v>
      </c>
      <c r="T25" s="95">
        <f>S25/R25</f>
        <v>0.98329999999999995</v>
      </c>
      <c r="U25" s="185" t="s">
        <v>323</v>
      </c>
      <c r="V25" s="185" t="s">
        <v>276</v>
      </c>
      <c r="W25" s="286">
        <v>165181</v>
      </c>
      <c r="X25" s="286">
        <v>135264</v>
      </c>
      <c r="Y25" s="289">
        <f t="shared" si="2"/>
        <v>0.81888352776651063</v>
      </c>
      <c r="Z25" s="280">
        <f>6560+2025</f>
        <v>8585</v>
      </c>
      <c r="AA25" s="198" t="s">
        <v>68</v>
      </c>
      <c r="AB25" s="247" t="s">
        <v>362</v>
      </c>
      <c r="AC25" s="199" t="s">
        <v>270</v>
      </c>
      <c r="AD25" s="183"/>
    </row>
    <row r="26" spans="1:30" s="186" customFormat="1" ht="409.6" customHeight="1" thickBot="1">
      <c r="A26" s="66" t="s">
        <v>59</v>
      </c>
      <c r="B26" s="220" t="s">
        <v>82</v>
      </c>
      <c r="C26" s="220" t="s">
        <v>83</v>
      </c>
      <c r="D26" s="188" t="s">
        <v>107</v>
      </c>
      <c r="E26" s="185" t="s">
        <v>108</v>
      </c>
      <c r="F26" s="187" t="s">
        <v>109</v>
      </c>
      <c r="G26" s="205">
        <v>2015630010167</v>
      </c>
      <c r="H26" s="185" t="s">
        <v>300</v>
      </c>
      <c r="I26" s="185" t="s">
        <v>174</v>
      </c>
      <c r="J26" s="187" t="s">
        <v>154</v>
      </c>
      <c r="K26" s="267">
        <v>800</v>
      </c>
      <c r="L26" s="232">
        <v>800</v>
      </c>
      <c r="M26" s="133">
        <v>2839</v>
      </c>
      <c r="N26" s="272">
        <f t="shared" si="0"/>
        <v>3.5487500000000001</v>
      </c>
      <c r="O26" s="241" t="s">
        <v>365</v>
      </c>
      <c r="P26" s="194" t="s">
        <v>305</v>
      </c>
      <c r="Q26" s="234">
        <v>1</v>
      </c>
      <c r="R26" s="235">
        <v>1</v>
      </c>
      <c r="S26" s="261">
        <v>1</v>
      </c>
      <c r="T26" s="95">
        <f>S26/R26</f>
        <v>1</v>
      </c>
      <c r="U26" s="185" t="s">
        <v>324</v>
      </c>
      <c r="V26" s="185" t="s">
        <v>277</v>
      </c>
      <c r="W26" s="286">
        <v>52914</v>
      </c>
      <c r="X26" s="286">
        <v>52412</v>
      </c>
      <c r="Y26" s="289">
        <f t="shared" si="2"/>
        <v>0.99051290773708278</v>
      </c>
      <c r="Z26" s="280">
        <f>1213+1626</f>
        <v>2839</v>
      </c>
      <c r="AA26" s="198" t="s">
        <v>68</v>
      </c>
      <c r="AB26" s="248" t="s">
        <v>370</v>
      </c>
      <c r="AC26" s="199" t="s">
        <v>270</v>
      </c>
      <c r="AD26" s="183"/>
    </row>
    <row r="27" spans="1:30" s="186" customFormat="1" ht="210" customHeight="1" thickBot="1">
      <c r="A27" s="66" t="s">
        <v>59</v>
      </c>
      <c r="B27" s="220" t="s">
        <v>82</v>
      </c>
      <c r="C27" s="220" t="s">
        <v>83</v>
      </c>
      <c r="D27" s="188" t="s">
        <v>107</v>
      </c>
      <c r="E27" s="185" t="s">
        <v>108</v>
      </c>
      <c r="F27" s="187" t="s">
        <v>111</v>
      </c>
      <c r="G27" s="205">
        <v>2015630010168</v>
      </c>
      <c r="H27" s="185" t="s">
        <v>301</v>
      </c>
      <c r="I27" s="185" t="s">
        <v>155</v>
      </c>
      <c r="J27" s="187" t="s">
        <v>155</v>
      </c>
      <c r="K27" s="268">
        <v>0.3</v>
      </c>
      <c r="L27" s="234">
        <v>0.4</v>
      </c>
      <c r="M27" s="135">
        <v>0.4</v>
      </c>
      <c r="N27" s="272">
        <f t="shared" si="0"/>
        <v>1</v>
      </c>
      <c r="O27" s="241" t="s">
        <v>342</v>
      </c>
      <c r="P27" s="194" t="s">
        <v>305</v>
      </c>
      <c r="Q27" s="234">
        <v>1</v>
      </c>
      <c r="R27" s="235">
        <v>1</v>
      </c>
      <c r="S27" s="261">
        <v>1</v>
      </c>
      <c r="T27" s="95">
        <f t="shared" si="1"/>
        <v>1</v>
      </c>
      <c r="U27" s="185" t="s">
        <v>278</v>
      </c>
      <c r="V27" s="185" t="s">
        <v>279</v>
      </c>
      <c r="W27" s="286">
        <v>41495</v>
      </c>
      <c r="X27" s="286">
        <v>34708</v>
      </c>
      <c r="Y27" s="289">
        <f t="shared" si="2"/>
        <v>0.83643812507531023</v>
      </c>
      <c r="Z27" s="280">
        <f>293+493</f>
        <v>786</v>
      </c>
      <c r="AA27" s="198" t="s">
        <v>68</v>
      </c>
      <c r="AB27" s="247" t="s">
        <v>364</v>
      </c>
      <c r="AC27" s="199" t="s">
        <v>270</v>
      </c>
      <c r="AD27" s="183"/>
    </row>
    <row r="28" spans="1:30" s="186" customFormat="1" ht="285.75" customHeight="1" thickBot="1">
      <c r="A28" s="66" t="s">
        <v>59</v>
      </c>
      <c r="B28" s="220" t="s">
        <v>82</v>
      </c>
      <c r="C28" s="220" t="s">
        <v>83</v>
      </c>
      <c r="D28" s="187" t="s">
        <v>113</v>
      </c>
      <c r="E28" s="185" t="s">
        <v>114</v>
      </c>
      <c r="F28" s="187" t="s">
        <v>115</v>
      </c>
      <c r="G28" s="205">
        <v>2015630010169</v>
      </c>
      <c r="H28" s="185" t="s">
        <v>302</v>
      </c>
      <c r="I28" s="185" t="s">
        <v>175</v>
      </c>
      <c r="J28" s="187" t="s">
        <v>156</v>
      </c>
      <c r="K28" s="268">
        <v>0.3</v>
      </c>
      <c r="L28" s="234">
        <v>0.3</v>
      </c>
      <c r="M28" s="135">
        <v>0.3</v>
      </c>
      <c r="N28" s="272">
        <f t="shared" si="0"/>
        <v>1</v>
      </c>
      <c r="O28" s="241" t="s">
        <v>343</v>
      </c>
      <c r="P28" s="194" t="s">
        <v>305</v>
      </c>
      <c r="Q28" s="236">
        <v>1</v>
      </c>
      <c r="R28" s="235">
        <v>1</v>
      </c>
      <c r="S28" s="261">
        <v>0.98850000000000005</v>
      </c>
      <c r="T28" s="95">
        <f t="shared" si="1"/>
        <v>0.98850000000000005</v>
      </c>
      <c r="U28" s="185" t="s">
        <v>325</v>
      </c>
      <c r="V28" s="185" t="s">
        <v>277</v>
      </c>
      <c r="W28" s="286">
        <v>216868</v>
      </c>
      <c r="X28" s="286">
        <v>211042</v>
      </c>
      <c r="Y28" s="289">
        <f t="shared" si="2"/>
        <v>0.97313573233487649</v>
      </c>
      <c r="Z28" s="280">
        <f>930+930</f>
        <v>1860</v>
      </c>
      <c r="AA28" s="198" t="s">
        <v>68</v>
      </c>
      <c r="AB28" s="247" t="s">
        <v>356</v>
      </c>
      <c r="AC28" s="199" t="s">
        <v>270</v>
      </c>
      <c r="AD28" s="183"/>
    </row>
    <row r="29" spans="1:30" s="186" customFormat="1" ht="408.75" customHeight="1" thickBot="1">
      <c r="A29" s="66" t="s">
        <v>59</v>
      </c>
      <c r="B29" s="220" t="s">
        <v>82</v>
      </c>
      <c r="C29" s="220" t="s">
        <v>83</v>
      </c>
      <c r="D29" s="188" t="s">
        <v>117</v>
      </c>
      <c r="E29" s="185" t="s">
        <v>118</v>
      </c>
      <c r="F29" s="187" t="s">
        <v>119</v>
      </c>
      <c r="G29" s="205">
        <v>2015630010170</v>
      </c>
      <c r="H29" s="185" t="s">
        <v>303</v>
      </c>
      <c r="I29" s="185" t="s">
        <v>176</v>
      </c>
      <c r="J29" s="187" t="s">
        <v>157</v>
      </c>
      <c r="K29" s="267">
        <v>10000</v>
      </c>
      <c r="L29" s="232">
        <v>10000</v>
      </c>
      <c r="M29" s="281">
        <f>+Z29</f>
        <v>27267</v>
      </c>
      <c r="N29" s="272">
        <f t="shared" si="0"/>
        <v>2.7267000000000001</v>
      </c>
      <c r="O29" s="242" t="s">
        <v>349</v>
      </c>
      <c r="P29" s="194" t="s">
        <v>305</v>
      </c>
      <c r="Q29" s="234">
        <v>1</v>
      </c>
      <c r="R29" s="235">
        <v>1</v>
      </c>
      <c r="S29" s="261">
        <v>1</v>
      </c>
      <c r="T29" s="95">
        <f t="shared" si="1"/>
        <v>1</v>
      </c>
      <c r="U29" s="185" t="s">
        <v>326</v>
      </c>
      <c r="V29" s="185" t="s">
        <v>310</v>
      </c>
      <c r="W29" s="286">
        <v>179585</v>
      </c>
      <c r="X29" s="286">
        <v>178504</v>
      </c>
      <c r="Y29" s="289">
        <f t="shared" si="2"/>
        <v>0.99398056630564913</v>
      </c>
      <c r="Z29" s="280">
        <f>24267+3000</f>
        <v>27267</v>
      </c>
      <c r="AA29" s="198" t="s">
        <v>68</v>
      </c>
      <c r="AB29" s="247" t="s">
        <v>371</v>
      </c>
      <c r="AC29" s="199" t="s">
        <v>270</v>
      </c>
      <c r="AD29" s="183"/>
    </row>
    <row r="30" spans="1:30" s="186" customFormat="1" ht="216.75" thickBot="1">
      <c r="A30" s="66" t="s">
        <v>59</v>
      </c>
      <c r="B30" s="220" t="s">
        <v>82</v>
      </c>
      <c r="C30" s="220" t="s">
        <v>83</v>
      </c>
      <c r="D30" s="188" t="s">
        <v>117</v>
      </c>
      <c r="E30" s="185" t="s">
        <v>118</v>
      </c>
      <c r="F30" s="187" t="s">
        <v>121</v>
      </c>
      <c r="G30" s="205">
        <v>2015630010171</v>
      </c>
      <c r="H30" s="185" t="s">
        <v>122</v>
      </c>
      <c r="I30" s="185" t="s">
        <v>177</v>
      </c>
      <c r="J30" s="187" t="s">
        <v>158</v>
      </c>
      <c r="K30" s="267">
        <v>7</v>
      </c>
      <c r="L30" s="232">
        <v>8</v>
      </c>
      <c r="M30" s="133">
        <v>8</v>
      </c>
      <c r="N30" s="272">
        <f t="shared" si="0"/>
        <v>1</v>
      </c>
      <c r="O30" s="241" t="s">
        <v>344</v>
      </c>
      <c r="P30" s="194" t="s">
        <v>305</v>
      </c>
      <c r="Q30" s="234">
        <v>1</v>
      </c>
      <c r="R30" s="235">
        <v>1</v>
      </c>
      <c r="S30" s="261">
        <v>1</v>
      </c>
      <c r="T30" s="95">
        <f t="shared" si="1"/>
        <v>1</v>
      </c>
      <c r="U30" s="185" t="s">
        <v>281</v>
      </c>
      <c r="V30" s="185" t="s">
        <v>280</v>
      </c>
      <c r="W30" s="286">
        <v>5441010</v>
      </c>
      <c r="X30" s="286">
        <v>4299352</v>
      </c>
      <c r="Y30" s="289">
        <f t="shared" si="2"/>
        <v>0.79017535347297652</v>
      </c>
      <c r="Z30" s="280">
        <v>42000</v>
      </c>
      <c r="AA30" s="198" t="s">
        <v>68</v>
      </c>
      <c r="AB30" s="247" t="s">
        <v>357</v>
      </c>
      <c r="AC30" s="199" t="s">
        <v>270</v>
      </c>
      <c r="AD30" s="183"/>
    </row>
    <row r="31" spans="1:30" s="186" customFormat="1" ht="332.25" thickBot="1">
      <c r="A31" s="66" t="s">
        <v>59</v>
      </c>
      <c r="B31" s="220" t="s">
        <v>82</v>
      </c>
      <c r="C31" s="220" t="s">
        <v>83</v>
      </c>
      <c r="D31" s="187" t="s">
        <v>269</v>
      </c>
      <c r="E31" s="185" t="s">
        <v>124</v>
      </c>
      <c r="F31" s="187" t="s">
        <v>125</v>
      </c>
      <c r="G31" s="205">
        <v>2015630010172</v>
      </c>
      <c r="H31" s="185" t="s">
        <v>267</v>
      </c>
      <c r="I31" s="185" t="s">
        <v>178</v>
      </c>
      <c r="J31" s="187" t="s">
        <v>159</v>
      </c>
      <c r="K31" s="267">
        <v>6500</v>
      </c>
      <c r="L31" s="232">
        <v>10000</v>
      </c>
      <c r="M31" s="281">
        <f>+Z31</f>
        <v>14983</v>
      </c>
      <c r="N31" s="272">
        <f t="shared" si="0"/>
        <v>1.4983</v>
      </c>
      <c r="O31" s="241" t="s">
        <v>350</v>
      </c>
      <c r="P31" s="194" t="s">
        <v>305</v>
      </c>
      <c r="Q31" s="234">
        <v>1</v>
      </c>
      <c r="R31" s="235">
        <v>1</v>
      </c>
      <c r="S31" s="261">
        <v>1</v>
      </c>
      <c r="T31" s="95">
        <f t="shared" si="1"/>
        <v>1</v>
      </c>
      <c r="U31" s="185" t="s">
        <v>327</v>
      </c>
      <c r="V31" s="185" t="s">
        <v>311</v>
      </c>
      <c r="W31" s="286">
        <v>263104</v>
      </c>
      <c r="X31" s="286">
        <v>257247</v>
      </c>
      <c r="Y31" s="289">
        <f t="shared" si="2"/>
        <v>0.97773884091461927</v>
      </c>
      <c r="Z31" s="280">
        <f>1796+13187</f>
        <v>14983</v>
      </c>
      <c r="AA31" s="198" t="s">
        <v>68</v>
      </c>
      <c r="AB31" s="249" t="s">
        <v>372</v>
      </c>
      <c r="AC31" s="199" t="s">
        <v>270</v>
      </c>
      <c r="AD31" s="183"/>
    </row>
    <row r="32" spans="1:30" s="186" customFormat="1" ht="409.5" customHeight="1" thickBot="1">
      <c r="A32" s="66" t="s">
        <v>59</v>
      </c>
      <c r="B32" s="220" t="s">
        <v>82</v>
      </c>
      <c r="C32" s="220" t="s">
        <v>127</v>
      </c>
      <c r="D32" s="188" t="s">
        <v>128</v>
      </c>
      <c r="E32" s="185" t="s">
        <v>129</v>
      </c>
      <c r="F32" s="187" t="s">
        <v>130</v>
      </c>
      <c r="G32" s="205">
        <v>2015630010173</v>
      </c>
      <c r="H32" s="185" t="s">
        <v>131</v>
      </c>
      <c r="I32" s="185" t="s">
        <v>179</v>
      </c>
      <c r="J32" s="187" t="s">
        <v>160</v>
      </c>
      <c r="K32" s="267">
        <v>1</v>
      </c>
      <c r="L32" s="232">
        <v>1</v>
      </c>
      <c r="M32" s="283">
        <v>1</v>
      </c>
      <c r="N32" s="272">
        <f t="shared" si="0"/>
        <v>1</v>
      </c>
      <c r="O32" s="243" t="s">
        <v>359</v>
      </c>
      <c r="P32" s="194" t="s">
        <v>305</v>
      </c>
      <c r="Q32" s="234">
        <v>1</v>
      </c>
      <c r="R32" s="235">
        <v>1</v>
      </c>
      <c r="S32" s="261">
        <v>1</v>
      </c>
      <c r="T32" s="95">
        <f t="shared" si="1"/>
        <v>1</v>
      </c>
      <c r="U32" s="185" t="s">
        <v>283</v>
      </c>
      <c r="V32" s="185" t="s">
        <v>282</v>
      </c>
      <c r="W32" s="286">
        <v>80307</v>
      </c>
      <c r="X32" s="286">
        <v>74061</v>
      </c>
      <c r="Y32" s="289">
        <f t="shared" si="2"/>
        <v>0.92222346744368489</v>
      </c>
      <c r="Z32" s="280">
        <f>902+1668</f>
        <v>2570</v>
      </c>
      <c r="AA32" s="198" t="s">
        <v>68</v>
      </c>
      <c r="AB32" s="244" t="s">
        <v>363</v>
      </c>
      <c r="AC32" s="199" t="s">
        <v>270</v>
      </c>
      <c r="AD32" s="183"/>
    </row>
    <row r="33" spans="1:30" s="186" customFormat="1" ht="225.75" customHeight="1" thickBot="1">
      <c r="A33" s="66" t="s">
        <v>59</v>
      </c>
      <c r="B33" s="220" t="s">
        <v>82</v>
      </c>
      <c r="C33" s="220" t="s">
        <v>127</v>
      </c>
      <c r="D33" s="188" t="s">
        <v>128</v>
      </c>
      <c r="E33" s="185" t="s">
        <v>129</v>
      </c>
      <c r="F33" s="187" t="s">
        <v>132</v>
      </c>
      <c r="G33" s="205">
        <v>2015630010174</v>
      </c>
      <c r="H33" s="185" t="s">
        <v>133</v>
      </c>
      <c r="I33" s="185" t="s">
        <v>180</v>
      </c>
      <c r="J33" s="187" t="s">
        <v>161</v>
      </c>
      <c r="K33" s="268">
        <v>1</v>
      </c>
      <c r="L33" s="234">
        <v>1</v>
      </c>
      <c r="M33" s="135">
        <v>1</v>
      </c>
      <c r="N33" s="272">
        <f t="shared" si="0"/>
        <v>1</v>
      </c>
      <c r="O33" s="241" t="s">
        <v>345</v>
      </c>
      <c r="P33" s="194" t="s">
        <v>305</v>
      </c>
      <c r="Q33" s="234">
        <v>1</v>
      </c>
      <c r="R33" s="235">
        <v>1</v>
      </c>
      <c r="S33" s="261">
        <v>1</v>
      </c>
      <c r="T33" s="95">
        <f t="shared" si="1"/>
        <v>1</v>
      </c>
      <c r="U33" s="185" t="s">
        <v>284</v>
      </c>
      <c r="V33" s="185" t="s">
        <v>282</v>
      </c>
      <c r="W33" s="286">
        <v>74498</v>
      </c>
      <c r="X33" s="286">
        <v>74498</v>
      </c>
      <c r="Y33" s="289">
        <f t="shared" si="2"/>
        <v>1</v>
      </c>
      <c r="Z33" s="280">
        <v>79</v>
      </c>
      <c r="AA33" s="198" t="s">
        <v>68</v>
      </c>
      <c r="AB33" s="247" t="s">
        <v>345</v>
      </c>
      <c r="AC33" s="199" t="s">
        <v>270</v>
      </c>
      <c r="AD33" s="183"/>
    </row>
    <row r="34" spans="1:30" s="186" customFormat="1" ht="230.25" thickBot="1">
      <c r="A34" s="66" t="s">
        <v>59</v>
      </c>
      <c r="B34" s="220" t="s">
        <v>82</v>
      </c>
      <c r="C34" s="220" t="s">
        <v>127</v>
      </c>
      <c r="D34" s="188" t="s">
        <v>128</v>
      </c>
      <c r="E34" s="185" t="s">
        <v>129</v>
      </c>
      <c r="F34" s="187" t="s">
        <v>134</v>
      </c>
      <c r="G34" s="205">
        <v>2015630010175</v>
      </c>
      <c r="H34" s="185" t="s">
        <v>135</v>
      </c>
      <c r="I34" s="185" t="s">
        <v>162</v>
      </c>
      <c r="J34" s="187" t="s">
        <v>162</v>
      </c>
      <c r="K34" s="268">
        <v>1</v>
      </c>
      <c r="L34" s="234">
        <v>1</v>
      </c>
      <c r="M34" s="135">
        <v>1</v>
      </c>
      <c r="N34" s="272">
        <f t="shared" si="0"/>
        <v>1</v>
      </c>
      <c r="O34" s="241" t="s">
        <v>346</v>
      </c>
      <c r="P34" s="194" t="s">
        <v>305</v>
      </c>
      <c r="Q34" s="234">
        <v>1</v>
      </c>
      <c r="R34" s="234">
        <v>1</v>
      </c>
      <c r="S34" s="261">
        <v>1</v>
      </c>
      <c r="T34" s="95">
        <f t="shared" si="1"/>
        <v>1</v>
      </c>
      <c r="U34" s="185" t="s">
        <v>328</v>
      </c>
      <c r="V34" s="185" t="s">
        <v>312</v>
      </c>
      <c r="W34" s="286">
        <v>71391</v>
      </c>
      <c r="X34" s="286">
        <v>66450</v>
      </c>
      <c r="Y34" s="289">
        <f t="shared" si="2"/>
        <v>0.93078959532714212</v>
      </c>
      <c r="Z34" s="280">
        <f>354+1653</f>
        <v>2007</v>
      </c>
      <c r="AA34" s="198" t="s">
        <v>68</v>
      </c>
      <c r="AB34" s="247" t="s">
        <v>358</v>
      </c>
      <c r="AC34" s="199" t="s">
        <v>270</v>
      </c>
      <c r="AD34" s="183"/>
    </row>
    <row r="35" spans="1:30" s="186" customFormat="1" ht="197.25" customHeight="1" thickBot="1">
      <c r="A35" s="219" t="s">
        <v>59</v>
      </c>
      <c r="B35" s="208" t="s">
        <v>82</v>
      </c>
      <c r="C35" s="208" t="s">
        <v>127</v>
      </c>
      <c r="D35" s="206" t="s">
        <v>136</v>
      </c>
      <c r="E35" s="200" t="s">
        <v>137</v>
      </c>
      <c r="F35" s="201" t="s">
        <v>138</v>
      </c>
      <c r="G35" s="205">
        <v>2015630010176</v>
      </c>
      <c r="H35" s="200" t="s">
        <v>139</v>
      </c>
      <c r="I35" s="200" t="s">
        <v>181</v>
      </c>
      <c r="J35" s="201" t="s">
        <v>163</v>
      </c>
      <c r="K35" s="270">
        <v>0.47</v>
      </c>
      <c r="L35" s="237">
        <v>1</v>
      </c>
      <c r="M35" s="284">
        <v>0.96</v>
      </c>
      <c r="N35" s="273">
        <f t="shared" si="0"/>
        <v>0.96</v>
      </c>
      <c r="O35" s="241" t="s">
        <v>347</v>
      </c>
      <c r="P35" s="194" t="s">
        <v>305</v>
      </c>
      <c r="Q35" s="237">
        <v>0.47</v>
      </c>
      <c r="R35" s="238">
        <v>1</v>
      </c>
      <c r="S35" s="264">
        <v>0.9667</v>
      </c>
      <c r="T35" s="222">
        <f t="shared" si="1"/>
        <v>0.9667</v>
      </c>
      <c r="U35" s="200" t="s">
        <v>329</v>
      </c>
      <c r="V35" s="200" t="s">
        <v>330</v>
      </c>
      <c r="W35" s="287">
        <v>985580</v>
      </c>
      <c r="X35" s="287">
        <v>972091</v>
      </c>
      <c r="Y35" s="290">
        <f t="shared" si="2"/>
        <v>0.98631364272813982</v>
      </c>
      <c r="Z35" s="292">
        <f>266+200</f>
        <v>466</v>
      </c>
      <c r="AA35" s="202" t="s">
        <v>68</v>
      </c>
      <c r="AB35" s="250" t="s">
        <v>366</v>
      </c>
      <c r="AC35" s="203" t="s">
        <v>270</v>
      </c>
      <c r="AD35" s="183"/>
    </row>
    <row r="36" spans="1:30" s="186" customFormat="1" ht="30" customHeight="1" thickBot="1">
      <c r="A36" s="330" t="s">
        <v>304</v>
      </c>
      <c r="B36" s="331"/>
      <c r="C36" s="331"/>
      <c r="D36" s="331"/>
      <c r="E36" s="331"/>
      <c r="F36" s="331"/>
      <c r="G36" s="331"/>
      <c r="H36" s="331"/>
      <c r="I36" s="331"/>
      <c r="J36" s="331"/>
      <c r="K36" s="331"/>
      <c r="L36" s="331"/>
      <c r="M36" s="331"/>
      <c r="N36" s="331"/>
      <c r="O36" s="331"/>
      <c r="P36" s="331"/>
      <c r="Q36" s="331"/>
      <c r="R36" s="331"/>
      <c r="S36" s="331"/>
      <c r="T36" s="331"/>
      <c r="U36" s="331"/>
      <c r="V36" s="332"/>
      <c r="W36" s="293">
        <f>SUM(W13:W35)</f>
        <v>8884703.0759999994</v>
      </c>
      <c r="X36" s="293">
        <f>SUM(X13:X35)</f>
        <v>7629901.0759999994</v>
      </c>
      <c r="Y36" s="294">
        <f>+X36/W36</f>
        <v>0.85876826841973353</v>
      </c>
      <c r="Z36" s="333"/>
      <c r="AA36" s="334"/>
      <c r="AB36" s="334"/>
      <c r="AC36" s="335"/>
    </row>
    <row r="37" spans="1:30">
      <c r="A37" s="189"/>
      <c r="B37" s="55"/>
      <c r="C37" s="55"/>
      <c r="D37" s="55"/>
      <c r="E37" s="55"/>
      <c r="F37" s="55"/>
      <c r="G37" s="151"/>
      <c r="H37" s="55"/>
      <c r="I37" s="55"/>
      <c r="J37" s="55"/>
      <c r="K37" s="141"/>
      <c r="L37" s="141"/>
      <c r="M37" s="141"/>
      <c r="N37" s="55"/>
      <c r="O37" s="55"/>
      <c r="P37" s="55"/>
      <c r="Q37" s="55"/>
      <c r="R37" s="55"/>
      <c r="S37" s="55"/>
      <c r="T37" s="55"/>
      <c r="U37" s="180"/>
      <c r="V37" s="180"/>
      <c r="W37" s="77"/>
      <c r="X37" s="55"/>
      <c r="Y37" s="245"/>
      <c r="Z37" s="245"/>
      <c r="AA37" s="55"/>
      <c r="AB37" s="55"/>
      <c r="AC37" s="55"/>
    </row>
    <row r="38" spans="1:30">
      <c r="A38" s="5"/>
      <c r="B38" s="5" t="s">
        <v>379</v>
      </c>
      <c r="C38" s="5"/>
      <c r="D38" s="5"/>
      <c r="E38" s="5"/>
      <c r="F38" s="5"/>
      <c r="G38" s="223"/>
    </row>
    <row r="39" spans="1:30" ht="13.5" thickBot="1">
      <c r="A39" s="5"/>
      <c r="B39" s="5"/>
      <c r="C39" s="5"/>
      <c r="D39" s="5"/>
      <c r="E39" s="5"/>
      <c r="F39" s="5"/>
      <c r="G39" s="223"/>
      <c r="H39" s="5"/>
      <c r="I39" s="5"/>
      <c r="J39" s="5"/>
      <c r="K39" s="5"/>
      <c r="L39" s="5"/>
      <c r="M39" s="5"/>
      <c r="N39" s="223"/>
      <c r="O39" s="5"/>
      <c r="P39" s="5"/>
      <c r="Q39" s="5"/>
      <c r="R39" s="5"/>
      <c r="S39" s="5"/>
      <c r="T39" s="224"/>
      <c r="U39" s="5"/>
      <c r="V39" s="5"/>
      <c r="W39" s="5"/>
      <c r="X39" s="5"/>
      <c r="AA39" s="5"/>
    </row>
    <row r="40" spans="1:30" ht="13.5" thickBot="1">
      <c r="A40" s="5"/>
      <c r="B40" s="5"/>
      <c r="C40" s="5"/>
      <c r="D40" s="5"/>
      <c r="E40" s="5"/>
      <c r="F40" s="5"/>
      <c r="G40" s="223"/>
      <c r="H40" s="5"/>
      <c r="I40" s="5"/>
      <c r="J40" s="5"/>
      <c r="K40" s="5"/>
      <c r="L40" s="5"/>
      <c r="M40" s="5"/>
      <c r="N40" s="276"/>
      <c r="O40" s="277"/>
      <c r="P40" s="5"/>
      <c r="Q40" s="5"/>
      <c r="R40" s="5"/>
      <c r="S40" s="5"/>
      <c r="T40" s="224"/>
      <c r="U40" s="5"/>
      <c r="V40" s="5"/>
      <c r="W40" s="5"/>
      <c r="X40" s="5"/>
      <c r="Z40" s="251" t="s">
        <v>373</v>
      </c>
      <c r="AA40" s="252" t="s">
        <v>374</v>
      </c>
    </row>
    <row r="41" spans="1:30" ht="13.5" thickBot="1">
      <c r="A41" s="5"/>
      <c r="B41" s="225"/>
      <c r="C41" s="225"/>
      <c r="D41" s="5"/>
      <c r="E41" s="5"/>
      <c r="F41" s="5"/>
      <c r="G41" s="226"/>
      <c r="H41" s="226"/>
      <c r="I41" s="5"/>
      <c r="J41" s="5"/>
      <c r="K41" s="5"/>
      <c r="L41" s="5"/>
      <c r="M41" s="5"/>
      <c r="N41" s="276"/>
      <c r="O41" s="277"/>
      <c r="P41" s="5"/>
      <c r="Q41" s="5"/>
      <c r="R41" s="5"/>
      <c r="S41" s="5"/>
      <c r="T41" s="224"/>
      <c r="U41" s="5"/>
      <c r="V41" s="5"/>
      <c r="W41" s="5"/>
      <c r="X41" s="5"/>
      <c r="Z41" s="253">
        <v>23</v>
      </c>
      <c r="AA41" s="254" t="s">
        <v>375</v>
      </c>
    </row>
    <row r="42" spans="1:30">
      <c r="A42" s="5"/>
      <c r="B42" s="4" t="s">
        <v>25</v>
      </c>
      <c r="C42" s="5"/>
      <c r="D42" s="5"/>
      <c r="E42" s="5"/>
      <c r="F42" s="5"/>
      <c r="G42" s="227" t="s">
        <v>260</v>
      </c>
      <c r="H42" s="5"/>
      <c r="I42" s="5"/>
      <c r="J42" s="5"/>
      <c r="K42" s="5"/>
      <c r="L42" s="5"/>
      <c r="M42" s="5"/>
      <c r="N42" s="276"/>
      <c r="O42" s="277"/>
      <c r="P42" s="5"/>
      <c r="Q42" s="5"/>
      <c r="R42" s="5"/>
      <c r="S42" s="5"/>
      <c r="T42" s="224"/>
      <c r="U42" s="5"/>
      <c r="V42" s="5"/>
      <c r="W42" s="5"/>
      <c r="X42" s="5"/>
      <c r="Z42" s="255">
        <v>0</v>
      </c>
      <c r="AA42" s="256" t="s">
        <v>376</v>
      </c>
    </row>
    <row r="43" spans="1:30">
      <c r="A43" s="5"/>
      <c r="B43" s="5"/>
      <c r="C43" s="5"/>
      <c r="D43" s="5"/>
      <c r="E43" s="5"/>
      <c r="F43" s="5"/>
      <c r="G43" s="223"/>
      <c r="H43" s="5"/>
      <c r="I43" s="275"/>
      <c r="J43" s="275"/>
      <c r="K43" s="274"/>
      <c r="L43" s="5"/>
      <c r="M43" s="5"/>
      <c r="N43" s="276"/>
      <c r="O43" s="277"/>
      <c r="P43" s="5"/>
      <c r="Q43" s="5"/>
      <c r="R43" s="5"/>
      <c r="S43" s="5"/>
      <c r="T43" s="224"/>
      <c r="U43" s="5"/>
      <c r="V43" s="5"/>
      <c r="W43" s="5"/>
      <c r="X43" s="5"/>
      <c r="Z43" s="255">
        <v>0</v>
      </c>
      <c r="AA43" s="256" t="s">
        <v>377</v>
      </c>
    </row>
    <row r="44" spans="1:30">
      <c r="A44" s="5"/>
      <c r="B44" s="5"/>
      <c r="C44" s="5"/>
      <c r="D44" s="5"/>
      <c r="E44" s="5"/>
      <c r="F44" s="5"/>
      <c r="G44" s="223"/>
      <c r="H44" s="5"/>
      <c r="I44" s="4"/>
      <c r="J44" s="5"/>
      <c r="K44" s="5"/>
      <c r="L44" s="5"/>
      <c r="M44" s="5"/>
      <c r="N44" s="278"/>
      <c r="O44" s="277"/>
      <c r="P44" s="5"/>
      <c r="Q44" s="5"/>
      <c r="R44" s="5"/>
      <c r="S44" s="5"/>
      <c r="T44" s="224"/>
      <c r="U44" s="5"/>
      <c r="V44" s="5"/>
      <c r="W44" s="5"/>
      <c r="X44" s="5"/>
      <c r="Z44" s="255">
        <v>0</v>
      </c>
      <c r="AA44" s="256" t="s">
        <v>378</v>
      </c>
    </row>
    <row r="45" spans="1:30" ht="13.5" thickBot="1">
      <c r="A45" s="327"/>
      <c r="B45" s="327"/>
      <c r="C45" s="327"/>
      <c r="D45" s="327"/>
      <c r="E45" s="327"/>
      <c r="F45" s="327"/>
      <c r="G45" s="327"/>
      <c r="H45" s="5"/>
      <c r="I45" s="5"/>
      <c r="J45" s="5"/>
      <c r="K45" s="5"/>
      <c r="L45" s="5"/>
      <c r="M45" s="5"/>
      <c r="N45" s="223"/>
      <c r="O45" s="5"/>
      <c r="P45" s="5"/>
      <c r="Q45" s="5"/>
      <c r="R45" s="5"/>
      <c r="S45" s="5"/>
      <c r="T45" s="224"/>
      <c r="U45" s="5"/>
      <c r="V45" s="5"/>
      <c r="W45" s="5"/>
      <c r="X45" s="5"/>
      <c r="Z45" s="257">
        <v>0</v>
      </c>
      <c r="AA45" s="258"/>
    </row>
    <row r="46" spans="1:30" ht="13.5" thickBot="1">
      <c r="A46" s="5"/>
      <c r="B46" s="5"/>
      <c r="C46" s="5"/>
      <c r="D46" s="5"/>
      <c r="E46" s="5"/>
      <c r="F46" s="5"/>
      <c r="G46" s="223"/>
      <c r="H46" s="5"/>
      <c r="I46" s="5"/>
      <c r="J46" s="5"/>
      <c r="K46" s="5"/>
      <c r="L46" s="5"/>
      <c r="M46" s="5"/>
      <c r="N46" s="223"/>
      <c r="O46" s="5"/>
      <c r="P46" s="5"/>
      <c r="Q46" s="5"/>
      <c r="R46" s="5"/>
      <c r="S46" s="5"/>
      <c r="T46" s="224"/>
      <c r="U46" s="5"/>
      <c r="V46" s="5"/>
      <c r="W46" s="5"/>
      <c r="X46" s="5"/>
      <c r="Z46" s="251">
        <v>23</v>
      </c>
      <c r="AA46" s="259"/>
    </row>
    <row r="47" spans="1:30">
      <c r="A47" s="5"/>
      <c r="B47" s="5"/>
      <c r="C47" s="5"/>
      <c r="D47" s="5"/>
      <c r="E47" s="5"/>
      <c r="F47" s="5"/>
      <c r="G47" s="223"/>
      <c r="H47" s="327" t="s">
        <v>28</v>
      </c>
      <c r="I47" s="327"/>
      <c r="J47" s="327"/>
      <c r="K47" s="327"/>
      <c r="L47" s="327"/>
      <c r="M47" s="327"/>
      <c r="N47" s="327"/>
      <c r="O47" s="327"/>
      <c r="P47" s="327"/>
      <c r="Q47" s="327"/>
      <c r="R47" s="327"/>
      <c r="S47" s="327"/>
      <c r="T47" s="327"/>
      <c r="U47" s="327"/>
      <c r="V47" s="327"/>
      <c r="W47" s="327"/>
      <c r="X47" s="327"/>
      <c r="Y47" s="327"/>
      <c r="Z47" s="327"/>
      <c r="AA47" s="327"/>
    </row>
    <row r="48" spans="1:30">
      <c r="H48" s="5"/>
      <c r="I48" s="5"/>
      <c r="J48" s="5"/>
      <c r="K48" s="5"/>
      <c r="L48" s="5"/>
      <c r="M48" s="5"/>
      <c r="N48" s="223"/>
      <c r="O48" s="5"/>
      <c r="P48" s="5"/>
      <c r="Q48" s="5"/>
      <c r="R48" s="5"/>
      <c r="S48" s="5"/>
      <c r="T48" s="224"/>
      <c r="U48" s="5"/>
      <c r="V48" s="5"/>
      <c r="W48" s="5"/>
      <c r="X48" s="5"/>
      <c r="AA48" s="5"/>
    </row>
  </sheetData>
  <sheetProtection selectLockedCells="1" selectUnlockedCells="1"/>
  <mergeCells count="44">
    <mergeCell ref="A1:B7"/>
    <mergeCell ref="A9:I9"/>
    <mergeCell ref="A10:D10"/>
    <mergeCell ref="A11:D12"/>
    <mergeCell ref="E11:E12"/>
    <mergeCell ref="F11:F12"/>
    <mergeCell ref="G11:G12"/>
    <mergeCell ref="H11:H12"/>
    <mergeCell ref="C5:AB5"/>
    <mergeCell ref="N11:N12"/>
    <mergeCell ref="O11:O12"/>
    <mergeCell ref="P11:P12"/>
    <mergeCell ref="Q11:Q12"/>
    <mergeCell ref="I11:I12"/>
    <mergeCell ref="J11:J12"/>
    <mergeCell ref="K11:K12"/>
    <mergeCell ref="L11:L12"/>
    <mergeCell ref="M11:M12"/>
    <mergeCell ref="AC5:AC6"/>
    <mergeCell ref="C6:AB6"/>
    <mergeCell ref="C7:AB7"/>
    <mergeCell ref="J9:AC9"/>
    <mergeCell ref="C1:AB1"/>
    <mergeCell ref="AC1:AC2"/>
    <mergeCell ref="C2:AB2"/>
    <mergeCell ref="C3:AB3"/>
    <mergeCell ref="AC3:AC4"/>
    <mergeCell ref="C4:AB4"/>
    <mergeCell ref="A45:G45"/>
    <mergeCell ref="A36:V36"/>
    <mergeCell ref="Z36:AC36"/>
    <mergeCell ref="H47:AA47"/>
    <mergeCell ref="AB11:AB12"/>
    <mergeCell ref="AC11:AC12"/>
    <mergeCell ref="W11:W12"/>
    <mergeCell ref="X11:X12"/>
    <mergeCell ref="Y11:Y12"/>
    <mergeCell ref="Z11:Z12"/>
    <mergeCell ref="AA11:AA12"/>
    <mergeCell ref="R11:R12"/>
    <mergeCell ref="S11:S12"/>
    <mergeCell ref="T11:T12"/>
    <mergeCell ref="U11:U12"/>
    <mergeCell ref="V11:V12"/>
  </mergeCells>
  <printOptions horizontalCentered="1"/>
  <pageMargins left="1.299212598425197" right="0" top="0.19685039370078741" bottom="0.19685039370078741" header="0.51181102362204722" footer="0.51181102362204722"/>
  <pageSetup paperSize="5" scale="16" firstPageNumber="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38"/>
  <sheetViews>
    <sheetView topLeftCell="A16" workbookViewId="0">
      <selection activeCell="C36" sqref="C36:C38"/>
    </sheetView>
  </sheetViews>
  <sheetFormatPr baseColWidth="10" defaultRowHeight="12.75"/>
  <sheetData>
    <row r="3" spans="3:4">
      <c r="C3">
        <v>68959</v>
      </c>
      <c r="D3">
        <v>67063</v>
      </c>
    </row>
    <row r="4" spans="3:4">
      <c r="C4">
        <v>91000</v>
      </c>
      <c r="D4">
        <v>88711</v>
      </c>
    </row>
    <row r="5" spans="3:4">
      <c r="C5">
        <v>58611</v>
      </c>
      <c r="D5">
        <v>43995</v>
      </c>
    </row>
    <row r="6" spans="3:4">
      <c r="C6">
        <v>135000</v>
      </c>
      <c r="D6">
        <v>135000</v>
      </c>
    </row>
    <row r="8" spans="3:4">
      <c r="C8">
        <v>150999</v>
      </c>
      <c r="D8">
        <v>150999</v>
      </c>
    </row>
    <row r="9" spans="3:4">
      <c r="C9">
        <v>16920</v>
      </c>
      <c r="D9">
        <v>0</v>
      </c>
    </row>
    <row r="10" spans="3:4">
      <c r="C10">
        <v>6079</v>
      </c>
      <c r="D10">
        <v>5046</v>
      </c>
    </row>
    <row r="13" spans="3:4">
      <c r="C13">
        <v>220625</v>
      </c>
    </row>
    <row r="14" spans="3:4">
      <c r="C14">
        <v>0</v>
      </c>
    </row>
    <row r="15" spans="3:4">
      <c r="C15">
        <v>1500</v>
      </c>
    </row>
    <row r="18" spans="3:4">
      <c r="C18">
        <v>81264</v>
      </c>
      <c r="D18">
        <v>81264</v>
      </c>
    </row>
    <row r="19" spans="3:4">
      <c r="C19">
        <v>18757</v>
      </c>
      <c r="D19">
        <v>10664</v>
      </c>
    </row>
    <row r="20" spans="3:4">
      <c r="C20">
        <v>65160</v>
      </c>
      <c r="D20">
        <v>43336</v>
      </c>
    </row>
    <row r="23" spans="3:4">
      <c r="C23">
        <v>18995</v>
      </c>
      <c r="D23">
        <v>18995</v>
      </c>
    </row>
    <row r="24" spans="3:4">
      <c r="C24">
        <v>197873</v>
      </c>
      <c r="D24">
        <v>192047</v>
      </c>
    </row>
    <row r="26" spans="3:4">
      <c r="C26">
        <v>170030</v>
      </c>
    </row>
    <row r="27" spans="3:4">
      <c r="C27">
        <v>8561</v>
      </c>
    </row>
    <row r="28" spans="3:4">
      <c r="C28">
        <v>994</v>
      </c>
    </row>
    <row r="30" spans="3:4">
      <c r="C30">
        <v>2287565</v>
      </c>
      <c r="D30">
        <v>1789873</v>
      </c>
    </row>
    <row r="31" spans="3:4">
      <c r="C31">
        <v>1708166</v>
      </c>
      <c r="D31">
        <v>1585510</v>
      </c>
    </row>
    <row r="32" spans="3:4">
      <c r="C32">
        <v>1440078</v>
      </c>
      <c r="D32">
        <v>918773</v>
      </c>
    </row>
    <row r="33" spans="3:4">
      <c r="C33">
        <v>5200</v>
      </c>
      <c r="D33">
        <v>5196</v>
      </c>
    </row>
    <row r="36" spans="3:4">
      <c r="C36">
        <v>116494</v>
      </c>
    </row>
    <row r="37" spans="3:4">
      <c r="C37">
        <v>96840</v>
      </c>
    </row>
    <row r="38" spans="3:4">
      <c r="C38">
        <v>49770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PLAN DE ACCION CON SEGUIMIE (2)</vt:lpstr>
      <vt:lpstr>PLAN DE ACCION imprim</vt:lpstr>
      <vt:lpstr>PLAN DE ACCION CON SEGUIMIENTO</vt:lpstr>
      <vt:lpstr>Hoja1</vt:lpstr>
      <vt:lpstr>'PLAN DE ACCION CON SEGUIMIE (2)'!Área_de_impresión</vt:lpstr>
      <vt:lpstr>'PLAN DE ACCION CON SEGUIMIENTO'!Área_de_impresión</vt:lpstr>
      <vt:lpstr>'PLAN DE ACCION imprim'!Área_de_impresión</vt:lpstr>
      <vt:lpstr>'PLAN DE ACCION CON SEGUIMIENTO'!Títulos_a_imprimir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dc:creator>
  <cp:lastModifiedBy>Edwar Parra  Peña</cp:lastModifiedBy>
  <cp:lastPrinted>2016-02-08T19:23:48Z</cp:lastPrinted>
  <dcterms:created xsi:type="dcterms:W3CDTF">2012-06-01T17:13:38Z</dcterms:created>
  <dcterms:modified xsi:type="dcterms:W3CDTF">2016-03-29T14:56:23Z</dcterms:modified>
</cp:coreProperties>
</file>