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parra\Desktop\2016\SEGUIMIENTOS PLAN ACCION 2 SEMESTRE 2015\"/>
    </mc:Choice>
  </mc:AlternateContent>
  <bookViews>
    <workbookView xWindow="0" yWindow="240" windowWidth="10050" windowHeight="7110"/>
  </bookViews>
  <sheets>
    <sheet name="Hoja2" sheetId="2" r:id="rId1"/>
    <sheet name="Hoja3" sheetId="3" r:id="rId2"/>
  </sheets>
  <definedNames>
    <definedName name="_xlnm._FilterDatabase" localSheetId="0" hidden="1">Hoja2!$A$10:$AE$164</definedName>
    <definedName name="_xlnm.Print_Area" localSheetId="0">Hoja2!$A$1:$AC$174</definedName>
    <definedName name="_xlnm.Print_Titles" localSheetId="0">Hoja2!$1:$10</definedName>
  </definedNames>
  <calcPr calcId="152511"/>
</workbook>
</file>

<file path=xl/calcChain.xml><?xml version="1.0" encoding="utf-8"?>
<calcChain xmlns="http://schemas.openxmlformats.org/spreadsheetml/2006/main">
  <c r="W175" i="2" l="1"/>
  <c r="Z47" i="2" l="1"/>
  <c r="Z34" i="2"/>
  <c r="W166" i="2"/>
  <c r="Z30" i="2"/>
  <c r="AD34" i="2" l="1"/>
  <c r="M135" i="2" l="1"/>
  <c r="N124" i="2"/>
  <c r="S34" i="2" l="1"/>
  <c r="N131" i="2" l="1"/>
  <c r="M49" i="2"/>
  <c r="M47" i="2"/>
  <c r="M37" i="2"/>
  <c r="M29" i="2"/>
  <c r="M24" i="2"/>
  <c r="M13" i="2"/>
  <c r="M134" i="2" l="1"/>
  <c r="N148" i="2"/>
  <c r="M148" i="2"/>
  <c r="M149" i="2"/>
  <c r="N149" i="2" s="1"/>
  <c r="M153" i="2"/>
  <c r="N153" i="2" s="1"/>
  <c r="M154" i="2"/>
  <c r="M155" i="2"/>
  <c r="M159" i="2"/>
  <c r="N159" i="2" s="1"/>
  <c r="M160" i="2"/>
  <c r="N160" i="2" s="1"/>
  <c r="M161" i="2"/>
  <c r="N161" i="2" s="1"/>
  <c r="N152" i="2" l="1"/>
  <c r="Y15" i="2" l="1"/>
  <c r="Y13" i="2"/>
  <c r="Y11" i="2"/>
  <c r="Y148" i="2" l="1"/>
  <c r="T140" i="2"/>
  <c r="T139" i="2"/>
  <c r="M139" i="2" s="1"/>
  <c r="N139" i="2" s="1"/>
  <c r="M115" i="2" l="1"/>
  <c r="T94" i="2"/>
  <c r="T93" i="2"/>
  <c r="Y93" i="2"/>
  <c r="N89" i="2"/>
  <c r="N63" i="2"/>
  <c r="N34" i="2" l="1"/>
  <c r="M20" i="2"/>
  <c r="N49" i="2" l="1"/>
  <c r="S47" i="2"/>
  <c r="N46" i="2"/>
  <c r="S32" i="2" l="1"/>
  <c r="Y161" i="2"/>
  <c r="Y160" i="2"/>
  <c r="Y159" i="2"/>
  <c r="Y157" i="2"/>
  <c r="X155" i="2"/>
  <c r="T155" i="2"/>
  <c r="N155" i="2"/>
  <c r="Y154" i="2"/>
  <c r="T154" i="2"/>
  <c r="N154" i="2"/>
  <c r="Y149" i="2"/>
  <c r="T147" i="2"/>
  <c r="T146" i="2"/>
  <c r="T145" i="2"/>
  <c r="M145" i="2" s="1"/>
  <c r="N145" i="2" s="1"/>
  <c r="T144" i="2"/>
  <c r="M144" i="2" s="1"/>
  <c r="N144" i="2" s="1"/>
  <c r="T143" i="2"/>
  <c r="T142" i="2"/>
  <c r="Y141" i="2"/>
  <c r="T141" i="2"/>
  <c r="Y139" i="2"/>
  <c r="Y135" i="2"/>
  <c r="N135" i="2"/>
  <c r="T134" i="2"/>
  <c r="N134" i="2"/>
  <c r="Y131" i="2"/>
  <c r="Y130" i="2"/>
  <c r="T130" i="2"/>
  <c r="M130" i="2" s="1"/>
  <c r="N130" i="2" s="1"/>
  <c r="T129" i="2"/>
  <c r="Y128" i="2"/>
  <c r="T128" i="2"/>
  <c r="N127" i="2"/>
  <c r="T126" i="2"/>
  <c r="T125" i="2"/>
  <c r="Y124" i="2"/>
  <c r="T122" i="2"/>
  <c r="M122" i="2"/>
  <c r="N122" i="2" s="1"/>
  <c r="Y121" i="2"/>
  <c r="T120" i="2"/>
  <c r="N120" i="2"/>
  <c r="Y119" i="2"/>
  <c r="N119" i="2"/>
  <c r="T118" i="2"/>
  <c r="N118" i="2"/>
  <c r="Y116" i="2"/>
  <c r="T115" i="2"/>
  <c r="N115" i="2"/>
  <c r="T114" i="2"/>
  <c r="T113" i="2"/>
  <c r="T112" i="2"/>
  <c r="T111" i="2"/>
  <c r="M111" i="2"/>
  <c r="N111" i="2" s="1"/>
  <c r="T110" i="2"/>
  <c r="Y109" i="2"/>
  <c r="T109" i="2"/>
  <c r="M109" i="2"/>
  <c r="N109" i="2" s="1"/>
  <c r="Y108" i="2"/>
  <c r="T107" i="2"/>
  <c r="M107" i="2" s="1"/>
  <c r="N107" i="2" s="1"/>
  <c r="Y106" i="2"/>
  <c r="T106" i="2"/>
  <c r="N106" i="2"/>
  <c r="T105" i="2"/>
  <c r="M105" i="2"/>
  <c r="N105" i="2" s="1"/>
  <c r="T104" i="2"/>
  <c r="M104" i="2"/>
  <c r="N104" i="2" s="1"/>
  <c r="T103" i="2"/>
  <c r="T102" i="2"/>
  <c r="M102" i="2"/>
  <c r="N102" i="2" s="1"/>
  <c r="Y100" i="2"/>
  <c r="T100" i="2"/>
  <c r="M100" i="2" s="1"/>
  <c r="N100" i="2" s="1"/>
  <c r="T99" i="2"/>
  <c r="Y98" i="2"/>
  <c r="T98" i="2"/>
  <c r="M98" i="2"/>
  <c r="N98" i="2" s="1"/>
  <c r="T97" i="2"/>
  <c r="Y96" i="2"/>
  <c r="T96" i="2"/>
  <c r="M96" i="2"/>
  <c r="N96" i="2" s="1"/>
  <c r="T95" i="2"/>
  <c r="T92" i="2"/>
  <c r="T91" i="2"/>
  <c r="T90" i="2"/>
  <c r="N90" i="2"/>
  <c r="T89" i="2"/>
  <c r="T88" i="2"/>
  <c r="N88" i="2"/>
  <c r="Y87" i="2"/>
  <c r="T87" i="2"/>
  <c r="N87" i="2"/>
  <c r="N86" i="2"/>
  <c r="T85" i="2"/>
  <c r="T84" i="2"/>
  <c r="T83" i="2"/>
  <c r="T82" i="2"/>
  <c r="Y81" i="2"/>
  <c r="T80" i="2"/>
  <c r="T79" i="2"/>
  <c r="Y78" i="2"/>
  <c r="T78" i="2"/>
  <c r="T77" i="2"/>
  <c r="T76" i="2"/>
  <c r="T75" i="2"/>
  <c r="Y74" i="2"/>
  <c r="T74" i="2"/>
  <c r="T73" i="2"/>
  <c r="Y72" i="2"/>
  <c r="T72" i="2"/>
  <c r="M72" i="2"/>
  <c r="N72" i="2" s="1"/>
  <c r="T71" i="2"/>
  <c r="T70" i="2"/>
  <c r="Y69" i="2"/>
  <c r="T69" i="2"/>
  <c r="M69" i="2" s="1"/>
  <c r="N69" i="2" s="1"/>
  <c r="T68" i="2"/>
  <c r="T67" i="2"/>
  <c r="Y66" i="2"/>
  <c r="T66" i="2"/>
  <c r="M66" i="2"/>
  <c r="N66" i="2" s="1"/>
  <c r="T65" i="2"/>
  <c r="Y64" i="2"/>
  <c r="T64" i="2"/>
  <c r="M64" i="2"/>
  <c r="N64" i="2" s="1"/>
  <c r="T63" i="2"/>
  <c r="T62" i="2"/>
  <c r="T61" i="2"/>
  <c r="T60" i="2"/>
  <c r="T59" i="2"/>
  <c r="T58" i="2"/>
  <c r="Y57" i="2"/>
  <c r="T57" i="2"/>
  <c r="T56" i="2"/>
  <c r="M56" i="2" s="1"/>
  <c r="N56" i="2" s="1"/>
  <c r="T55" i="2"/>
  <c r="M55" i="2" s="1"/>
  <c r="N55" i="2" s="1"/>
  <c r="T54" i="2"/>
  <c r="T53" i="2"/>
  <c r="Y52" i="2"/>
  <c r="T51" i="2"/>
  <c r="Y49" i="2"/>
  <c r="Y47" i="2"/>
  <c r="N47" i="2"/>
  <c r="T46" i="2"/>
  <c r="T45" i="2"/>
  <c r="N45" i="2"/>
  <c r="T44" i="2"/>
  <c r="T43" i="2"/>
  <c r="M43" i="2" s="1"/>
  <c r="N43" i="2" s="1"/>
  <c r="T42" i="2"/>
  <c r="M42" i="2" s="1"/>
  <c r="N42" i="2" s="1"/>
  <c r="T41" i="2"/>
  <c r="M41" i="2" s="1"/>
  <c r="N41" i="2" s="1"/>
  <c r="T40" i="2"/>
  <c r="M40" i="2" s="1"/>
  <c r="N40" i="2" s="1"/>
  <c r="Y39" i="2"/>
  <c r="T39" i="2"/>
  <c r="M39" i="2" s="1"/>
  <c r="N39" i="2" s="1"/>
  <c r="Y37" i="2"/>
  <c r="N37" i="2"/>
  <c r="T36" i="2"/>
  <c r="T35" i="2"/>
  <c r="Y34" i="2"/>
  <c r="Y30" i="2"/>
  <c r="N30" i="2"/>
  <c r="T29" i="2"/>
  <c r="N29" i="2"/>
  <c r="T28" i="2"/>
  <c r="Y27" i="2"/>
  <c r="Y26" i="2"/>
  <c r="M26" i="2"/>
  <c r="N26" i="2" s="1"/>
  <c r="T25" i="2"/>
  <c r="T24" i="2"/>
  <c r="N24" i="2"/>
  <c r="Y20" i="2"/>
  <c r="T19" i="2"/>
  <c r="Y18" i="2"/>
  <c r="T18" i="2"/>
  <c r="T17" i="2"/>
  <c r="T16" i="2"/>
  <c r="T15" i="2"/>
  <c r="N15" i="2"/>
  <c r="T14" i="2"/>
  <c r="T13" i="2"/>
  <c r="N13" i="2"/>
  <c r="N11" i="2"/>
  <c r="X166" i="2" l="1"/>
  <c r="Y166" i="2" s="1"/>
  <c r="T166" i="2"/>
  <c r="M27" i="2"/>
  <c r="N27" i="2" s="1"/>
  <c r="M57" i="2"/>
  <c r="N57" i="2" s="1"/>
  <c r="Y155" i="2"/>
  <c r="N74" i="2"/>
  <c r="M128" i="2"/>
  <c r="N128" i="2" s="1"/>
  <c r="M141" i="2"/>
  <c r="N141" i="2" s="1"/>
  <c r="B13" i="3"/>
  <c r="B14" i="3" s="1"/>
  <c r="B2" i="3"/>
  <c r="B3" i="3" s="1"/>
  <c r="B4" i="3" s="1"/>
</calcChain>
</file>

<file path=xl/sharedStrings.xml><?xml version="1.0" encoding="utf-8"?>
<sst xmlns="http://schemas.openxmlformats.org/spreadsheetml/2006/main" count="1790" uniqueCount="655">
  <si>
    <t>MUNICIPIO DE ARMENIA</t>
  </si>
  <si>
    <t>Subprograma</t>
  </si>
  <si>
    <t>Meta de Producto</t>
  </si>
  <si>
    <t>Código BPPIM</t>
  </si>
  <si>
    <t>Nombre del Proyecto</t>
  </si>
  <si>
    <t xml:space="preserve">Meta del proyecto programada para la vigencia </t>
  </si>
  <si>
    <t>Objetivo del Proyecto</t>
  </si>
  <si>
    <t>Valor de la meta(s) del indicador del proyecto, programado para la vigencia</t>
  </si>
  <si>
    <t xml:space="preserve">Meta de la actividad programada para la vigencia </t>
  </si>
  <si>
    <t>Valor de la meta del indicador de la actividad programado para la vigencia</t>
  </si>
  <si>
    <t>Rubro Presupuestal</t>
  </si>
  <si>
    <t>Fuente</t>
  </si>
  <si>
    <t>Responsable</t>
  </si>
  <si>
    <t>Código: R-DP-PDE-060</t>
  </si>
  <si>
    <t>SEGUIMIENTO AL PLAN DE ACCIÓN</t>
  </si>
  <si>
    <t>Unidad Ejecutora:  Departamento Administrativo de Control Interno</t>
  </si>
  <si>
    <t>FECHA: 31/10/2014</t>
  </si>
  <si>
    <t>Proceso Direccionamiento Estratégico – Actividad Planificación Estratégica Institucional</t>
  </si>
  <si>
    <t>Pagina : 1 de 1</t>
  </si>
  <si>
    <t>SEGUIMIENTO</t>
  </si>
  <si>
    <t>Valor de la meta del indicador de producto del proyecto a la fecha de corte</t>
  </si>
  <si>
    <t>% avance de la meta del indicador del proyecto a la fecha de corte</t>
  </si>
  <si>
    <t>Fecha de la Actividad</t>
  </si>
  <si>
    <t>Valor de la meta del indicador de la actividad a la fecha de corte</t>
  </si>
  <si>
    <t>% avance de la meta del indicador de la actividad a la fecha de corte</t>
  </si>
  <si>
    <t>Recursos asignados, en miles de pesos, en el momento presupuestal</t>
  </si>
  <si>
    <t>Recursos ejecutados en miles de pesos en el momento presupuestal</t>
  </si>
  <si>
    <t>% ejecución presupuestal a la fecha de corte, por actividad</t>
  </si>
  <si>
    <t>Población beneficiada con la actividad</t>
  </si>
  <si>
    <t>Lugar geográfico en que se desarrolla la actividad</t>
  </si>
  <si>
    <t>Observaciones a la fecha del corte por actividad o total proyecto</t>
  </si>
  <si>
    <t xml:space="preserve">EMPRESAS PÚBLICAS DE ARMENIA </t>
  </si>
  <si>
    <t>EJE TEMÁTICO 1
ARMENIA COMPETITIVA /
1.7. ARMENIA SERVICIOS PARA LA VIDA</t>
  </si>
  <si>
    <t>AGUA PARA LA VIDA Y SERVICIOS PÚBLICOS PARA LA SOSTENIBILIDAD AMBIENTAL</t>
  </si>
  <si>
    <t>26)  ARTICULAR ACCIONES ENTRE EL 100% DE ACTORES, EN TORNO AL USO EFICIENTE DEL RECURSO HÍDRICO.
27) DISEÑAR PROGRAMAS ORIENTADOS A CONTROLAR Y MINIMIZAR EL IMPACTO GENERADO POR LA OPERACIÓN DE LOS SISTEMAS SOBRE LA OFERTA Y LOS BIENES AMBIENTALES DEL MUNICIPIO (RECURSO HÍDRICO).
28)TRABAJAR POR LA REDUCCIÓN DE PÉRDIDAS EN LA OPERACIÓN DE LOS SISTEMAS DE PRESTACIÓN DE LOS SERVICIOS, DISMINUIR EL ÍNDICE DE AGUA NO CONTABILIZADA (IANC) DE 36% AL 28%.</t>
  </si>
  <si>
    <t>USO EFICIENTE Y AHORRO DEL AGUA</t>
  </si>
  <si>
    <t>55) APOYAR Y EJECUTAR TÉCNICA Y FINANCIERAMENTE, ACCIONES DE CONSERVACIÓN, RECUPERACIÓN Y/O MANTENIMIENTO EN LA CUENCA ALTA DEL RÍO QUINDÍO, ARTICULADOS A LOS PLANES DE MANEJO</t>
  </si>
  <si>
    <t>56) ADQUISICIÓN DE % DE LOS ACCESORIOS NECESARIOS PARA OPERACIÓN Y MANTENIMIENTO DE VÁLVULAS REGULADORAS Y MACROMEDIDORAS
57) REALIZAR EL % DEL MANTENIMIENTO MECÁNICO DE LAS VÁLVULAS REGULADORAS Y MACROMEDIDORAS
58) CONTROLAR LA CONEXIÓN RADIAL Y SATELITAL CON EL CENTRO DE CONTROL MAESTRO EN UN %, MEDIANTE SISTEMA DE FRECUENCIA RADIAL
59) REPARACIÓN, MANTENIMIENTO Y OPERACIÓN ADECUADA DEL % DE LOS  HIDRANTES DE LA COBERTURA REQUERIDA PARA INCENDIOS, SEGÚN NORMA RAS
60) AMPLIACIÓN Y OPTIMIZACIÓN DEL SISTEMA DE EFICIENCIA OPERACIONAL (MACRO MEDICIÓN)</t>
  </si>
  <si>
    <t xml:space="preserve">61) REDUCIR EL ÍNDICE DE AGUA NO CONTABILIZADA IANC
 AUMENTAR LA COBERTURA DE MICRO MEDICIÓN
62) AUMENTAR LA COBERTURA DE MICRO MEDICIÓN EFECTIVA
DISMINUIR LAS CAUSAS DE NO LECTURA  </t>
  </si>
  <si>
    <t>63) MEDIR Y CONTROLAR EL CONSUMO INTERNO DE AGUA EN TODAS LAS SEDES DE EPA ESP</t>
  </si>
  <si>
    <t xml:space="preserve">64) REALIZAR PROCESOS DE CAPACITACIÓN Y/O SENSIBILIZACIÓN EN INSTITUCIONES EDUCATIVAS DEL MUNICIPIO DE ARMENIA, CON EL PROGRAMA DE AHORRO Y USO EFICIENTE DEL AGUA – PAUEA </t>
  </si>
  <si>
    <t>65) REALIZAR CAMPAÑAS DE FORTALECIMIENTO EN EDUCACIÓN AMBIENTAL, TANTO A USUARIOS COMO A EMPLEADOS DE EMPRESAS PÚBLICAS DE ARMENIA ESP</t>
  </si>
  <si>
    <t>29) EXPANDIR LA INFRAESTRUCTURA PARA  LOS SERVICIOS PÚBLICOS.</t>
  </si>
  <si>
    <t>EXPANSIÓN DE SERVICIOS E INFRAESTRUCTURA</t>
  </si>
  <si>
    <t>66) REALIZAR  ACCIONES PARA LA EXPANSIÓN DE LOS COMPONENTES DE PRODUCCIÓN DE AGUA POTABLE</t>
  </si>
  <si>
    <t>67) DESARROLLAR LOS ESTUDIOS Y DISEÑOS PARA LA CONSTRUCCIÓN DEL ACUEDUCTO EN DIFERENTES ZONAS DE LA CIUDAD DE ARMENIA Y ÁREAS ALEDAÑAS
68) AMPLIAR LA COBERTURA EN USUARIOS POTENCIALES EN ZONAS SUBNORMALES Y ZONAS DE EXPANSIÓN DETERMINADAS POR EL POT EN LA CIUDAD DE ARMENIA</t>
  </si>
  <si>
    <t>69) AMPLIAR Y MEJORAR EL ALCANTARILLADO EN ÁREAS PRIORITARIAS DE DESARROLLO.</t>
  </si>
  <si>
    <t>70) IMPLEMENTAR ALTERNATIVAS NO CONVENCIONALES PARA LA CONSTRUCCIÓN DE REDES DE ALCANTARILLADO.</t>
  </si>
  <si>
    <t>71) AVANZAR EN LA CONSTRUCCIÓN DE COLECTORES, INTERCEPTORES Y EMISARIOS FINALES, DE ACUERDO CON LAS PRIORIDADES CONCERTADAS Y ESTABLECIDAS EN PSMV</t>
  </si>
  <si>
    <t>72) IMPLEMENTAR Y AJUSTAR EL PLAN DE DESCONTAMINACIÓN DE  AGUAS RESIDUALES DEL MUNICIPIO DE ARMENIA
73) PLANIFICAR Y CONSTRUIR LOS SISTEMAS DE TRATAMIENTO PRIMARIOS, NECESARIOS PARA CUMPLIR CON LA META DE REDUCCIÓN DE LA TASA RETRIBUTIVA EN PRO DE LA RECUPERACIÓN DE LAS QUEBRADAS EN EL MUNICIPIO DE ARMENIA, DE ACUERDO CON ESQUEMA DE PRIORIDAD.</t>
  </si>
  <si>
    <t>74) IDENTIFICAR LAS INVERSIONES O ACCIONES QUE SEAN REQUERIDAS PARA LA IMPLEMENTACIÓN DE ALTERNATIVAS DE SANEAMIENTO RURAL.</t>
  </si>
  <si>
    <t>75) IMPLEMENTAR  ALTERNATIVAS NO CONVENCIONALES DE TRATAMIENTO DE AGUAS RESIDUALES TAR.</t>
  </si>
  <si>
    <t>76) REALIZAR SEGUIMIENTO Y CONTROL A USUARIOS DE INTERÉS SANITARIO O AMBIENTAL, CON EL FIN DE VERIFICAR EL CUMPLIMIENTO DE LOS REQUISITOS DE CONFORMIDAD DE VERTIMIENTOS AL SISTEMA DE ALCANTARILLADO.</t>
  </si>
  <si>
    <t>30) AVANZAR EN LA IMPLEMENTACIÓN DEL PROGRAMA DE REPOSICIÓN DE COLECTORES,
INTERCEPTORES Y EMISARIOS FINALES</t>
  </si>
  <si>
    <t>REPOSICIÓN DE LA INFRAESTRUCTURA DE SERVICIOS PÚBLICOS.</t>
  </si>
  <si>
    <t>77) REALIZAR REPOSICIÓN DE LOS COMPONENTES DE PRODUCCIÓN DE AGUA POTABLE.</t>
  </si>
  <si>
    <t>78) REALIZAR REPOSICIÓN DE REDES DEL SISTEMA DE ACUEDUCTO Y ALCANTARILLADO SEGÚN IDENTIFICACIÓN Y PRIORIZACIÓN DE OBRAS.</t>
  </si>
  <si>
    <t>79) REALIZAR REPOSICIÓN DE COLECTORES, INTERCEPTORES Y EMISARIOS FINALES, DE ACUERDO CON LAS PRIORIDADES CONCERTADAS Y ESTABLECIDAS EN PSMV Y SEGÚN IDENTIFICACIÓN Y PRIORIZACIÓN DE OBRAS.</t>
  </si>
  <si>
    <t>31) REALIZAR INVERSIONES EN REHABILITACIÓN DE LA INFRAESTRUCTURA DE LOS SISTEMAS, EN BUSCA DE GARANTIZAR A LOS HABITANTES Y VISITANTES DE ARMENIA, ACCESO CONTINUO A LA PRESTACIÓN DE LOS SERVICIOS PÚBLICOS.</t>
  </si>
  <si>
    <t>REHABILITACIÓN DE INFRAESTRUCTURA DE SERVICIOS PÚBLICOS.</t>
  </si>
  <si>
    <t>80) PONER EN FUNCIONAMIENTO EN UN 100% LOS EQUIPOS DE MEDICIÓN DE CAUDAL.
81) MANTENER EN FUNCIONAMIENTO EL 100% DE LOS CIRCUITOS ELÉCTRICOS DE LA MOTOBOMBA PARA LAVADO DE LOS DESARENADORES.
82) REHABILITAR EL 100% DE LA LOSA DE FONDO DE LA BOCATOMA
83) AVANZAR EN EL DESARROLLO DE ACCIONES DE REVESTIMIENTO DE TRAMOS DE TÚNELES EN LOS SECTORES PRIORIZADOS.</t>
  </si>
  <si>
    <t>84) REALIZAR CALIBRACIÓN Y MANTENIMIENTO AL 100% DE LOS EQUIPOS DE MEDICIÓN QUE ASÍ LO REQUIERAN.
85) REHABILITAR EL 100% DE LAS COMPUERTAS DE TODAS LAS OPERACIONES UNITARIAS EN PLANTA DE TRATAMIENTO.
86) REDUCIR LAS PÉRDIDAS INTERNAS.
87) MANTENER EN ÓPTIMAS CONDICIONES LOS SISTEMAS DE DOSIFICACIÓN DE COAGULANTES Y DESINFECTANTES.
88) ADECUAR LOS FILTROS CONVENCIONALES.
89) PONER EN MARCHA EL TANQUE DE CONTACTO DE CLORO.
90) MEJORAR EL ÁREA DE LA SALA DE OPERACIONES.
91) REHABILITAR EL SISTEMA DE INSTRUMENTALIZACIÓN DE LAS UNIDADES DE TRATAMIENTO EN PLANTA.
92) MANTENER EL IRCA PARA CONSUMO HUMANO, A LA SALIDA DE LA PLANTA DE TRATAMIENTO DE AGUA POTABLE, POR DEBAJO DEL 2.0.</t>
  </si>
  <si>
    <t>93) GARANTIZAR EL SUMINISTRO DE MATERIALES, PERSONAL E INSUMOS REQUERIDOS PARA COORDINAR Y REALIZAR LAS ACCIONES DE REHABILITACIÓN DE REDES QUE PERMITAN MANTENER LA CONTINUIDAD DEL SERVICIO.
94) REALIZAR ACCIONES DE ASEGURAMIENTO DE TAPAS EN RECAMARAS DE VÁLVULAS Y VENTOSAS.
95) REHABILITAR VIADUCTOS Y ESTRUCTURAS ESPECIALES, SEGÚN PRIORIDAD DEL SERVICIO. 
96) IMPLEMENTAR UN PROGRAMA DE RECOLECCIÓN, ALMACENAMIENTO, ELIMINACIÓN Y ENTREGA DE RESIDUOS QUÍMICOS.
97) REALIZAR INSCRIPCIÓN AL PROGRAMA PICCAP.
98) CONTRATAR CAPACITACIÓN EN VALIDACIÓN DE TÉCNICAS BACTERIOLÓGICAS, PARA AMPLIAR EL ALCANCE DEL PROCESO Y MEJORAR SUS TÉCNICAS BACTERIOLÓGICAS.
99) GARANTIZAR EL SUMINISTRO EQUIPOS, MATERIALES, PERSONAL E INSUMOS REQUERIDOS PARA EL MEJORAMIENTO EN EL PROCESO DE LABORATORIO DE ENSAYO DE CALIDAD DE AGUA.
100) ASEGURAR LA CALIBRACIÓN DE EQUIPOS.
101) REALIZAR ADECUACIONES LOCATIVAS.</t>
  </si>
  <si>
    <t>102) REALIZAR LA REHABILITACIÓN DE TRAMOS DE  COLECTORES, INTERCEPTORES O EMISARIOS FINALES,  SEGÚN IDENTIFICACIÓN Y PRIORIZACIÓN DE OBRAS</t>
  </si>
  <si>
    <t>103) REHABILITAR LOS COMPONENTES TÉCNICOS DE LOS SISTEMAS DE TRATAMIENTO DE AGUAS RESIDUALES-STAR</t>
  </si>
  <si>
    <t>104) REHABILITAR COMPONENTES TÉCNICOS DE  ALTERNATIVAS NO CONVENCIONALES DE TRATAMIENTO DE AGUAS RESIDUALES – TAR</t>
  </si>
  <si>
    <t>32) AVANZAR EN LA CONSTRUCCIÓN DE UNA CULTURA DE PREVENCIÓN Y CONSOLIDACIÓN DE INFRAESTRUCTURA DE CONTINGENCIA, QUE PERMITA MINIMIZAR LA VULNERABILIDAD DE LOS SISTEMAS DE ACUEDUCTO Y ALCANTARILLADO, Y EL RIESGO PARA LA PRESTACIÓN DE LOS SERVICIOS.</t>
  </si>
  <si>
    <t>CONTINGENCIA Y GESTIÓN DEL RIESGO  DE LOS SERVICIOS PÚBLICOS</t>
  </si>
  <si>
    <t>105) FORMULAR E IMPLEMENTAR LOS PLANES DE CONTINGENCIA PARA LA PRESTACIÓN DE LOS SERVICIOS</t>
  </si>
  <si>
    <t>106) ESTACIÓN DE BOMBEO DE AGUA CRUDA (CAPTACIÓN DE CONTINGENCIA PARA EL SUMINISTRO DE AGUA A LA PLANTA DE TRATAMIENTO), EN EJECUCIÓN</t>
  </si>
  <si>
    <t>107) CONSTRUIR INFRAESTRUCTURA DE CONTINGENCIA PARA EL ALCANTARILLADO DE ARMENIA</t>
  </si>
  <si>
    <t>108) GENERAR CULTURA ORIENTADA A LA PREVENCIÓN DEL RIESGO Y LA ATENCIÓN DE EMERGENCIAS EN LA PRESTACIÓN DEL SERVICIO DE ACUEDUCTO Y ALCANTARILLADO</t>
  </si>
  <si>
    <t>MANEJO INTEGRAL DE MICROCUENCAS URBANAS</t>
  </si>
  <si>
    <t>109) MITIGAR IMPACTOS AMBIENTALES EN EL RECURSO HÍDRICO Y ECOSISTEMAS ASOCIADOS.</t>
  </si>
  <si>
    <t>110) REALIZAR MONITOREO DE CALIDAD DEL AGUA EN LAS FUENTES RECEPTORAS, PROCESADORAS Y DE DISTRIBUCIÓN.</t>
  </si>
  <si>
    <t>111) PRIORIZAR EL MANEJO INTEGRAL DE MICROCUENCAS</t>
  </si>
  <si>
    <t>33) ELABORAR UN PLAN MAESTRO DE ACUEDUCTO Y ALCANTARILLADO QUE ORIENTE CON CRITERIOS DE SOSTENIBILIDAD EL DESARROLLO DE LOS SERVICIOS.</t>
  </si>
  <si>
    <t>PLANEACIÓN TÉCNICA PARA EL DESARROLLO DE LOS SERVICIOS PÚBLICOS</t>
  </si>
  <si>
    <t>112) REALIZAR LA INVESTIGACIÓN, LEVANTAMIENTO Y VALIDACIÓN DE LAS REDES DE ACUEDUCTO Y ALCANTARILLADO.</t>
  </si>
  <si>
    <t>113) DIGITALIZAR LAS REDES DE ACUEDUCTO Y ALCANTARILLADO.
114) INCORPORAR A SIG LA  INFORMACIÓN DE REPOSICIONES, REHABILITACIONES Y EXPANSIONES REALIZADAS EN LOS SERVICIOS.</t>
  </si>
  <si>
    <t>115) INGRESAR Y VALIDAR EN SIG LA FICHA CATASTRAL DE LOS USUARIOS.
116) MANTENER ACTUALIZADOS Y PUBLICADOS INTERNAMENTE, LOS MAPAS DE LOS SERVICIOS.</t>
  </si>
  <si>
    <t>117) MODELAR LA RED MATRIZ DE ACUEDUCTO Y ALCANTARILLADO.</t>
  </si>
  <si>
    <t>118) MODELAR LA RED MATRIZ DE ACUEDUCTO Y ALCANTARILLADO.</t>
  </si>
  <si>
    <t>119) ACTUALIZAR, FORMALIZAR Y SOCIALIZAR NORMAS TÉCNICAS DE DISEÑO HIDRÁULICO Y CONSTRUCCIÓN EN EL MARCO DEL PMAA
120)  REALIZAR REVISIÓN DE LOS PROYECTOS HIDROSANITARIOS RECIBIDOS, DE ACUERDO A REQUERIMIENTOS DE AMPLIACIÓN DE LA INFRAESTRUCTURA EXISTENTE
121) REALIZAR LOS DISEÑOS PROGRAMADOS, ACORDES   A LAS NECESIDADES DE AMPLIACIÓN DE COBERTURA Y MEJORA DE LA INFRAESTRUCTURA EXISTENTE, DEFINIDOS POR LA EMPRESA</t>
  </si>
  <si>
    <t>GESTIÓN INTEGRAL DE LOS RESIDUOS SÓLIDOS COMO OPORTUNIDAD DE VIDA</t>
  </si>
  <si>
    <t xml:space="preserve">35) IMPLEMENTAR Y FORTALECER EL PLAN DE GESTIÓN INTEGRAL DE RESIDUOS SÓLIDOS </t>
  </si>
  <si>
    <t>DESARROLLO INSTITUCIONAL</t>
  </si>
  <si>
    <t>123) PLAN DE GESTIÓN INTEGRAL DE RESIDUOS SÓLIDOS FORTALECIDO E IMPLEMENTADO</t>
  </si>
  <si>
    <t>36) RECUPERAR LA  INFORMACIÓN Y CONOCIMIENTO HISTÓRICO DEL SERVICIO DE ASEO.</t>
  </si>
  <si>
    <t>124) RECUPERAR LA INFORMACIÓN Y CONOCIMIENTO HISTÓRICO DEL SERVICIO DE ASEO.</t>
  </si>
  <si>
    <t>37)  FORTALECER ORGANIZACIONALMENTE LA EMPRESA RESPONSABLE DE LA PRESTACIÓN DEL SERVICIO DE ASEO.</t>
  </si>
  <si>
    <t>125) DESARROLLAR LAS ACTUACIONES DE FORTALECIMIENTO DEL ÁREA COMERCIAL, ASOCIADAS A LA EXPLORACIÓN DEL MERCADO POTENCIAL DE EPA ESP PARA LA PRESTACIÓN DEL SERVICIO DE ASEO Y SU PERMANENTE EXPANSIÓN EN EL ÁREA DE OPERACIÓN DEL MISMO</t>
  </si>
  <si>
    <t xml:space="preserve">FORTALECIMIENTO DE LAS RELACIONES USUARIO - EMPRESA </t>
  </si>
  <si>
    <t>126) REALIZAR ACCIONES DE SEGUIMIENTO Y CONTROL A LA OPERACIÓN DE LOS PROCEDIMIENTOS ESTABLECIDOS PARA LA ATENCIÓN A PQR`S Y ATENCIÓN A LOS USUARIOS DEL SERVICIO DE ASEO</t>
  </si>
  <si>
    <t>38) GARANTIZAR LA APROPIADA DISPOSICIÓN FINAL DE LOS RESIDUOS SÓLIDOS GENERADOS POR EL MUNICIPIO DE ARMENIA.</t>
  </si>
  <si>
    <t>RECUPERACIÓN, APROVECHAMIENTO Y DISPOSICIÓN FINAL DE RESIDUOS SÓLIDOS</t>
  </si>
  <si>
    <t>127) REDISEÑAR EL CONTENIDO E INFORMACIÓN DEL MANUAL DEL USUARIO DEL SERVICIO DE ASEO, PARA EMISIÓN Y PUBLICACIÓN POR PARTE DE EPA ESP</t>
  </si>
  <si>
    <t>128) DESARROLLAR PROCESOS DE FORMACIÓN, CAPACITACIÓN O SENSIBILIZACIÓN, DIRIGIDOS A FORTALECER LAS CAPACIDADES DE LOS COMITÉS DE VIGILANCIA Y CONTROL SOCIAL Y DEMÁS LÍDERES COMUNITARIOS</t>
  </si>
  <si>
    <t>129) DESARROLLAR LAS ACCIONES DE MONITOREO, CIERRE Y USO FINAL PROYECTADAS PARA EL PARQUE DE LOS SUEÑOS
 REALIZAR BRIGADAS DE ASEO Y MANTENIMIENTO DE LA INFRAESTRUCTURA DEL PARQUE DE LOS SUEÑOS</t>
  </si>
  <si>
    <t>EDUCACIÓN PARA EL PLAN DE GESTIÓN INTEGRAL DE RESIDUOS SÓLIDOS</t>
  </si>
  <si>
    <t>130) REALIZAR UNA DISPOSICIÓN ADECUADA DE LOS RESIDUOS RECOLECTADOS, QUE NO SEAN OBJETO DE APROVECHAMIENTO EN EL MUNICIPIO DE ARMENIA, EN SITIO DE DISPOSICIÓN FINAL</t>
  </si>
  <si>
    <t>131) CONTRIBUIR AL FORTALECIMIENTO EMPRESARIAL PARA LA RECUPERACIÓN, APROVECHAMIENTO Y COMERCIALIZACIÓN DE LOS RSM</t>
  </si>
  <si>
    <t>INVESTIGACIÓN Y DESARROLLO PARA EL PLAN DE GESTIÓN INTEGRAL DE RESIDUOS SÓLIDOS</t>
  </si>
  <si>
    <t>132) IMPLEMENTAR PROGRAMAS DE MANEJO INTEGRAL DE RESIDUOS SÓLIDOS, ARTICULADOS AL PRAES, EN INSTITUCIONES EDUCATIVAS DEL MUNICIPIO</t>
  </si>
  <si>
    <t>RESIDUOS ESPECIALES</t>
  </si>
  <si>
    <t>133) REALIZAR JORNADAS DE CAPACITACIÓN A ACTORES COMUNITARIOS, DIRIGIDAS AL FOMENTO DE LA SEPARACIÓN EN LA FUENTE,  LA RECUPERACIÓN Y EL APROVECHAMIENTO DE LOS RESIDUOS SÓLIDOS</t>
  </si>
  <si>
    <t>134) DESARROLLAR ACUERDOS Y CONVENIOS EN PROCESOS DE INNOVACIÓN, INVESTIGACIÓN Y DESARROLLO TECNOLÓGICO CON UNIVERSIDADES Y CENTROS DE INVESTIGACIÓN, QUE PERMITAN LA RECUPERACIÓN, APROVECHAMIENTO, TRATAMIENTO Y COMERCIALIZACIÓN DE LOS RESIDUOS SÓLIDOS EN EL MUNICIPIO Y LA REGIÓN</t>
  </si>
  <si>
    <t>135) LOGRAR LA ARTICULACIÓN INTERINSTITUCIONAL PARA EL MANEJO INTEGRAL DE RESIDUOS ESPECIALES Y ESCOMBROS</t>
  </si>
  <si>
    <t>FORTALECIMIENTO INSTITUCIONAL</t>
  </si>
  <si>
    <t>39) AVANZAR EN LA CONSOLIDACIÓN DEL MODELO DE GESTIÓN, EL SISTEMA DE CONTROL INTERNO Y EL SISTEMA DE PLANEACIÓN DE LA EPA</t>
  </si>
  <si>
    <t>GESTIÓN DE CALIDAD</t>
  </si>
  <si>
    <t>136) CONSOLIDAR EL SISTEMA DE GESTIÓN INTEGRADO</t>
  </si>
  <si>
    <t>137) ACREDITAR LOS  LABORATORIOS DE CALIDAD DE AGUA Y MEDIDORES</t>
  </si>
  <si>
    <t>138) MEJORAR EL MODELO ESTÁNDAR DE CONTROL INTERNO</t>
  </si>
  <si>
    <t>139) FORTALECER LA CAPACIDAD DE PLANIFICACIÓN  INTEGRAL Y CON VISIÓN DE LARGO PLAZO DE EMPRESAS PÚBLICAS DE ARMENIA ESP</t>
  </si>
  <si>
    <t>40) FORTALECER EL PROCESO DEL DESARROLLO DE CONVERSIÓN INDUSTRIAL Y TECNOLÓGICA DE LA EPA.</t>
  </si>
  <si>
    <t>DESARROLLO DE INSTRUMENTOS PARA LA COMPETITIVIDAD</t>
  </si>
  <si>
    <t>140) AVANZAR EN LA IMPLEMENTACIÓN DE  ESTRATEGIAS PARA LA PROMOCIÓN A LA RECONVERSIÓN INDUSTRIAL Y TECNOLÓGICA Y PARA LA IMPLEMENTACIÓN DE TECNOLOGÍAS PROPIAS Y PLANES PILOTO 
141) AVANZAR EN LA IMPLEMENTACIÓN DE ESTRATEGIAS DE ACOMPAÑAMIENTO Y PARTICIPACIÓN COMUNITARIA Y DE FORTALECIMIENTO DE LA IMAGEN CORPORATIVA DE LA ENTIDAD
142) AVANZAR EN EL DESARROLLO DE RESPONSABILIDADES FRENTE A LA MINIMIZACIÓN DE IMPACTOS AMBIENTALES
143) AVANZAR EN EL FORTALECIMIENTO DE LA PARTICIPACIÓN CIUDADANA EN LA GESTIÓN 
144) DOTAR A EMPRESAS PÚBLICAS DE ARMENIA DE LAS HERRAMIENTAS DE APOYO FÍSICO QUE LE PERMITAN MEJORAR LA PRESTACIÓN DE LOS SERVICIOS Y TENER EN OPERATIVIDAD LA PLATAFORMA INFORMÁTICA</t>
  </si>
  <si>
    <t>41) IMPLEMENTAR TECNOLOGÍAS PROPIAS Y PLANES PILOTO PARA EL  MEJORAMIENTO E  INNOVACIÓN EN LA PRESTACIÓN Y USO EFICIENTE DE LOS SERVICIOS OPERADOS.</t>
  </si>
  <si>
    <t>42)  ACOMPAÑAMIENTO A LAS GESTIONES Y ACTIVIDADES QUE DENTRO DE SU DINÁMICA SOCIAL, DESARROLLEN LAS COMUNIDADES ORGANIZADAS, FRENTE A LAS CUALES SEA SOLICITADA LA PRESENCIA INSTITUCIONAL.</t>
  </si>
  <si>
    <t xml:space="preserve">43) FORTALECER LA IMAGEN CORPORATIVA </t>
  </si>
  <si>
    <t>45)  FORTALECER LA PARTICIPACIÓN CIUDADANA EN LA GESTIÓN DE LOS SERVICIOS PÚBLICOS.</t>
  </si>
  <si>
    <t>46)  MEJORAR LA PRESTACIÓN DE LOS SERVICIOS Y MANTENER EN OPERACIÓN LA PLATAFORMA INFORMÁTICA.</t>
  </si>
  <si>
    <t>47) IMPLEMENTAR, MEJORAR Y MANTENER EN OPERACIÓN EL SISTEMA DE INDICADORES, EVALUACIÓN Y MONITOREO DE LA GESTIÓN EN AGUA POTABLE Y SANEAMIENTO BÁSICO.</t>
  </si>
  <si>
    <t>FORTALECIMIENTO DE PLATAFORMAS TECNOLÓGICAS Y SISTEMAS DE INFORMACIÓN</t>
  </si>
  <si>
    <t>48)  BANCO DE PROGRAMAS Y PROYECTOS DE INVERSIÓN DE EPA ESP FORTALECIDO.</t>
  </si>
  <si>
    <t>49)  IMPLEMENTAR EL SISTEMA DE INFORMACIÓN GERENCIAL.</t>
  </si>
  <si>
    <t>50)   MODERNIZACIÓN Y SOPORTE DE RECURSOS INFORMÁTICOS Y DE COMUNICACIONES</t>
  </si>
  <si>
    <t>51) DOTAR A EMPRESAS PÚBLICAS DE ARMENIA DE LAS HERRAMIENTAS DE DESARROLLO HUMANO QUE LE PERMITAN MEJORAR LA PRESTACIÓN DE LOS SERVICIOS.</t>
  </si>
  <si>
    <t>GESTIÓN DEL TALENTO HUMANO</t>
  </si>
  <si>
    <t>145) DESARROLLAR  Y FORTALECER LAS COMPETENCIAS LABORALES DEL PERSONAL DE EPA</t>
  </si>
  <si>
    <t>MAS NEGOCIOS… MÁS OPORTUNIDADES</t>
  </si>
  <si>
    <t>53)  MEJORAR LOS PROCESOS DE VIGILANCIA, INTERVENTORÍA, SUPERVISIÓN, SEGUIMIENTO O CONTROL A LOS SERVICIOS O COMPONENTES DE SERVICIOS ENTREGADOS POR EPA ESP Y A LAS INVERSIONES REALIZADAS EN OTROS NEGOCIOS.</t>
  </si>
  <si>
    <t>DESARROLLO DE SERVICIOS Y NEGOCIOS PARA LA COMPETITIVIDAD</t>
  </si>
  <si>
    <t>147) GARANTIZAR EL PROCESO DE INTERVENTORÍA AL SERVICIO DE ALUMBRADO PÚBLICO, EN DESARROLLO DE LAS COMPETENCIAS QUE SEAN ASIGNADAS O CONTRATADAS CON EPA ESP, POR PARTE DEL MUNICIPIO DE ARMENIA</t>
  </si>
  <si>
    <t>54) ANALIZAR LA VIABILIDAD DE IMPLEMENTACIÓN Y DESARROLLO DE NUEVAS UNIDADES DE NEGOCIO, A PARTIR DE LOS SERVICIOS OPERADOS O DE OTROS SERVICIOS.</t>
  </si>
  <si>
    <t>148) REALIZAR UN (1) ESTUDIO Y ANÁLISIS DE FACTIBILIDAD Y CONVENIENCIA PARA LA RECUPERACIÓN DEL ALUMBRADO PÚBLICO Y DESARROLLO DE NUEVAS UNIDADES DE NEGOCIO EN EL MUNICIPIO DE ARMENIA</t>
  </si>
  <si>
    <t>Versión: 004</t>
  </si>
  <si>
    <t>Gerente General</t>
  </si>
  <si>
    <t>Reviso. Beatriz Elena Arias González</t>
  </si>
  <si>
    <t>EMPRESAS PUBLICAS DE ARMENIA - EPA</t>
  </si>
  <si>
    <t>SECRETARÍA, DEPARTAMENTO O ENTE DESCENTRALIZADO RESPONSABLE DE REPORTAR LA INFORMACIÓN: EMPRESAS PUBLICAS DE ARMENIA - EPA</t>
  </si>
  <si>
    <t>N/A</t>
  </si>
  <si>
    <t>IMPLEMENTACIÓN DEL MODELO PARA LA RECUPERACIÓN, PRESERVACIÓN Y MANTENIMIENTO DE LA CUENCA HIDROGRÁFICA RÍO QUINDÍO</t>
  </si>
  <si>
    <t>CUENCA ALTA DEL RIO QUINDIO APOYADA</t>
  </si>
  <si>
    <t>AVANZAR EN LA IMPLEMENTACIÓN DE MODELO DE INTERVENCIÓN PARA LA CONSERVACIÓN, RECUPERACIÓN Y MANTENIMIENTO DE LA CUENCA ABASTECEDORA DEL MUNICIPIO DE ARMENIA.</t>
  </si>
  <si>
    <t>Un (1) Profesional Especializado para la coordinación e implementación del Modelo de intervención diseñado por EPA ESP.</t>
  </si>
  <si>
    <t>EPA ESP</t>
  </si>
  <si>
    <t xml:space="preserve">Armenia </t>
  </si>
  <si>
    <t>Subgerencia Técnica</t>
  </si>
  <si>
    <t>Una (1) acción de conservación, recuperación y mantenimiento de la cuenca alta del Rio Quindío</t>
  </si>
  <si>
    <t>REPARACIÓN Y DETECCIÓN DE FUGAS EN INFRAESTRUCTURA, CONDUCTOS, TANQUES Y DISPOSITIVOS MECÁNICOS</t>
  </si>
  <si>
    <t>VÁLVULAS EN TANQUES DE ALMACENAMIENTO Y RED DE DISTRIBUCIÓN, CON ACCIONES DE REPOSICIÓN.</t>
  </si>
  <si>
    <t>DESARROLLAR ESTRATEGIAS PARA LA REDUCCIÓN DE PÉRDIDAS TÉCNICAS</t>
  </si>
  <si>
    <t>Identificación el 100% de las válvulas en tanques de almacenamiento y red de distribución que presentan fugas o han sobrepasado su vida útil, que requieren de su mantenimiento y/o reparación.</t>
  </si>
  <si>
    <t>Subgerencia de Aguas</t>
  </si>
  <si>
    <t>Construcción de un (1) modulo del Tanque de Corbones de acuerdo a lo establecido en el estudio estructural</t>
  </si>
  <si>
    <t>MEJORAMIENTO, AMPLIACIÓN Y MANTENIMIENTO DE LAS MACROMEDIDORAS</t>
  </si>
  <si>
    <t>VÁLVULAS REGULADORAS Y MACROMEDIDORAS CON MANTENIMIENTO MECÁNICO.
CONEXIÓN RADIAL Y SATELITAL, CONTROLADA,  CON EL CENTRO DE CONTROL MAESTRO.</t>
  </si>
  <si>
    <t>Adquisición de 100% de los accesorios necesarios para operación y mantenimiento de válvulas reguladoras y macromedidoras.</t>
  </si>
  <si>
    <t xml:space="preserve">Realizar el 100% del mantenimiento mecánico de las válvulas reguladoras y macromedidoras programadas de acuerdo a las necesidades </t>
  </si>
  <si>
    <t>Controlar la conexión radial y satelital con el centro de control maestro en un 100%, mediante sistema de frecuencia radial.</t>
  </si>
  <si>
    <t>REPOSICIÓN DE HIDRANTES Y VÁLVULAS</t>
  </si>
  <si>
    <t>HIDRANTES EN FUNCIONAMIENTO</t>
  </si>
  <si>
    <t>Reparación, mantenimiento y operación adecuada del 100% de los hidrantes de la cobertura requerida para incendios, según Norma RAS de acuerdo con las necesidades identificadas.</t>
  </si>
  <si>
    <t>Armenia</t>
  </si>
  <si>
    <t>Reparación, mantenimiento y operación adecuada del 100% de las válvulas del sistema de distribución de agua.</t>
  </si>
  <si>
    <t>EXPANSIÓN DE LA MICROMEDICIÓN EFECTIVA</t>
  </si>
  <si>
    <t>% DE ÍNDICE DE AGUA NO CONTABILIZADA.</t>
  </si>
  <si>
    <t>DESARROLLAR ESTRATEGIAS PARA LA REDUCCIÓN DE PÉRDIDAS COMERCIALES</t>
  </si>
  <si>
    <t>Reducir el índice de agua no contabilizada IANC hasta el 30%</t>
  </si>
  <si>
    <t>% DE COBERTURA DE MICRO MEDICIÓN.</t>
  </si>
  <si>
    <t>Aumentar la cobertura de micro medición en un 3%.</t>
  </si>
  <si>
    <t>% DE COBERTURA DE MICRO MEDICIÓN EFECTIVA.</t>
  </si>
  <si>
    <t>Aumentar la cobertura de micro medición efectiva en un 3.5 %</t>
  </si>
  <si>
    <t>% REDUCCIÓN DE CAUSAS DE NO LECTURA.</t>
  </si>
  <si>
    <t>Disminuir las causas de no lectura en un 5%.</t>
  </si>
  <si>
    <t>RACIONALIZACIÓN DEL CONSUMO INTERNO</t>
  </si>
  <si>
    <t>CONSUMO INTERNO DE AGUA EN TODAS LAS SEDES DE EPA ESP, MEDIDO Y CONTROLADO.</t>
  </si>
  <si>
    <t>AVANZAR EN LA IMPLEMENTACIÓN DEL PROGRAMA DE USO EFICIENTE DEL AGUA AL INTERIOR DE LA EMPRESA.</t>
  </si>
  <si>
    <t>Seguimiento a los consumos de agua en cada una de 100% de las sedes de EPA ESP.</t>
  </si>
  <si>
    <t>Actividades de Gestión</t>
  </si>
  <si>
    <t>Diseñar e Implementar Estrategias de Control de los consumos de agua de las instalaciones de EPA ESP</t>
  </si>
  <si>
    <t>PROGRAMA DE EDUCACIÓN EN CENTROS EDUCATIVOS PÚBLICOS DE LA CIUDAD DE ARMENIA</t>
  </si>
  <si>
    <t>INSTITUCIONES EDUCATIVAS CAPACITADAS Y/O SENSIBILIZADAS CON EL PROGRAMA DE AHORRO Y USO EFICIENTE DEL AGUA – PAUEA.</t>
  </si>
  <si>
    <t>TRABAJAR EN EL CAMBIO DE PARADIGMA EN EL MANEJO DEL AGUA EN LA ZONA URBANA DE ARMENIA.</t>
  </si>
  <si>
    <t>Capacitar y/o sensibilizar doce  (12) Instituciones Educativas con el Programa de Ahorro y Uso Eficiente del Agua – PAUEA.</t>
  </si>
  <si>
    <t>PROGRAMA DE EDUCACIÓN A USUARIOS Y FUNCIONARIOS DE EPA E.S.P.</t>
  </si>
  <si>
    <t>CAMPAÑAS DE FORTALECIMIENTO EN EDUCACIÓN AMBIENTAL, TANTO A USUARIOS Y EMPLEADOS DE EPA ESP, REALIZADAS</t>
  </si>
  <si>
    <t>Realizar doce  (12) Socializaciones y /o sensibilizaciones a usuarios y Funcionarios de EPA ESP  en el Uso Eficiente y Ahorro del Agua.</t>
  </si>
  <si>
    <t>100%</t>
  </si>
  <si>
    <t>Realizar un (1) campañas de fortalecimiento en educación ambiental, tanto a usuarios como a empleados de Empresas Públicas de Armenia E.S.P.</t>
  </si>
  <si>
    <t>EXPANSIÓN DE LOS COMPONENTES DEL SISTEMA DE PRODUCCIÓN DE AGUA POTABLE</t>
  </si>
  <si>
    <t>COMPONENTES DE EXPANSIÓN DE PRODUCCIÓN DE AGUA POTABLE, IDENTIFICADOS.</t>
  </si>
  <si>
    <t>AVANZAR EN LA IMPLEMENTACIÓN DEL PROGRAMA DE EXPANSIÓN DEL SERVICIO DE ACUEDUCTO</t>
  </si>
  <si>
    <t>Un (1) informe  Anual de Identificación de las inversiones o acciones que sean requeridas para la expansión de los componentes de producción de agua potable.</t>
  </si>
  <si>
    <t>CONSTRUCCIÓN DE REDES DE ACUEDUCTO</t>
  </si>
  <si>
    <t>ESTUDIOS Y DISEÑOS PARA LA CONSTRUCCIÓN DEL ACUEDUCTO EN DIFERENTES ZONAS DE LA CIUDAD DE ARMENIA Y ÁREAS ALEDAÑAS, DESARROLLADOS.</t>
  </si>
  <si>
    <t>AVANZAR EN LA IMPLEMENTACIÓN DEL PROGRAMA DE EXPANSIÓN DEL SERVICIO DE ACUEDUCTO.</t>
  </si>
  <si>
    <t>Un (1) Estudios y diseños para la construcción de redes de acueducto en diferentes zonas de la ciudad de Armenia y áreas aledañas.</t>
  </si>
  <si>
    <t>COBERTURA AMPLIADA, EN USUARIOS POTENCIALES EN ZONAS SUBNORMALES Y ZONAS DE EXPANSIÓN DETERMINADAS POR EL POT EN LA CIUDAD DE ARMENIA.</t>
  </si>
  <si>
    <t>Alcanzar el 2% de cobertura en usuarios potenciales en zonas subnormales y zonas de expansión determinadas por el POT en la ciudad de Armenia</t>
  </si>
  <si>
    <t>Construir 200 metros lineales de Redes de Acueducto</t>
  </si>
  <si>
    <t>100% de metros lineales construidos de redes de Acueducto ingresados al SIG</t>
  </si>
  <si>
    <t>CONSTRUCCIÓN DE REDES DE ALCANTARILLADO</t>
  </si>
  <si>
    <t>METROS LINEALES DE ALCANTARILLADO PARA AGUAS RESIDUALES Y AGUAS LLUVIAS, CONSTRUIDOS Y MANTENIDOS.</t>
  </si>
  <si>
    <t>AVANZAR EN LA IMPLEMENTACIÓN DEL PROGRAMA DE EXPANSIÓN DEL SERVICIO DE ALCANTARILLADO, EN LA CIUDAD DE ARMENIA</t>
  </si>
  <si>
    <t>Construir 100 metros lineales de Redes de Alcantarillado teniendo en cuenta las necesidades del POT y las solicitudes de los usuarios.</t>
  </si>
  <si>
    <t>100% de metros lineales construidos de redes de Alcantarillado ingresados al SIG</t>
  </si>
  <si>
    <t>IMPLEMENTACIÓN DE ALTERNATIVAS NO CONVENCIONALES PARA EL SISTEMA DE ALCANTARILLADO</t>
  </si>
  <si>
    <t>ACCIONES DE IMPLEMENTACIÓN DE ALTERNATIVAS NO CONVENCIONALES PARA LA CONSTRUCCIÓN DE REDES DE ALCANTARILLADO, IDENTIFICADAS.</t>
  </si>
  <si>
    <t>AVANZAR EN LA IMPLEMENTACIÓN
DE ALTERNATIVAS NO CONVENCIONALES</t>
  </si>
  <si>
    <t>Un (1) informe anual de identificación de las inversiones o acciones que sean requeridas para la Implementación de alternativas no convencionales para el sistema de Alcantarillado</t>
  </si>
  <si>
    <t>Dentro del informe de identificación de las inversiones requeridas se determino que la implementación de alternativas no convencionales para la construcción de redes de alcantarillado No es técnicamente viable teniendo en cuenta que en la actualidad la cobertura de alcantarillado es superior al 99%, funcionando todo con alternativas convencionales en  cumplimiento a la normatividad vigente y no se advierte a la fecha una necesidad apremiante de implementar una nueva y costosa tecnología de construcción.</t>
  </si>
  <si>
    <t>CONSTRUCCIÓN DE COLECTORES, INTERCEPTORES Y EMISARIOS FINALES</t>
  </si>
  <si>
    <t>TRAMOS DE COLECTORES (COLECTOR ZANJÓN HONDO EN LA ZONA SUR – OCCIDENTAL DEL MUNICIPIO DE ARMENIA), IDENTIFICADOS Y CONSTRUIDOS.</t>
  </si>
  <si>
    <t>AVANZAR EN LA  IMPLEMENTACIÓN DEL PROGRAMA DE CONSTRUCCIÓN INFRAESTRUCTURA DE COLECTORES, INTERCEPTORES Y EMISARIOS FINALES</t>
  </si>
  <si>
    <t>Construir  350 metros lineales de Colectores, Interceptores y Emisarios Finales</t>
  </si>
  <si>
    <t>100% de metros lineales construidos de Colectores, Interceptores y Emisarios Finales ingresados al SIG</t>
  </si>
  <si>
    <t>PTAR LA MARINA</t>
  </si>
  <si>
    <t>AJUESTE  A ESTUDIOS Y DISEÑOS DEL PLAN DE DESCONTAMINACION DE AGUAS RESIDUALES DE ARMENIA
SISTEMAS DE TRATAMIENTO PRIMARIOS, PLANIFICADOS, PRIORIZADOS Y CONSTRUIDOS</t>
  </si>
  <si>
    <t>AVANZAR EN LA INFRAESTRUCTURA NECESARIA PARA EL TRATAMIENTO DE LAS AGUAS RESIDUALES EN EL MUNICIPIO DE ARMENIA.</t>
  </si>
  <si>
    <t>96.46%</t>
  </si>
  <si>
    <t>Arranque y puesta en marcha de  (1) Planta de Tratamiento de Aguas Residuales construida</t>
  </si>
  <si>
    <t>PTAR LA VERDUM</t>
  </si>
  <si>
    <t xml:space="preserve">AJUESTE  A ESTUDIOS Y DISEÑOS DEL PLAN DE DESCONTAMINACION DE AGUAS RESIDUALES DE ARMENIA
SISTEMAS DE TRATAMIENTO PRIMARIOS, PLANIFICADOS, PRIORIZADOS Y CONSTRUIDOS
</t>
  </si>
  <si>
    <t>Un (1) informe anual  de las acciones adelantadas por parte de la empresa para avanzar en la construcción de la PTAR La Verdum</t>
  </si>
  <si>
    <t>Para la construcción de la PTAR Verdum  se requiere  la construcción de colectores que llevarán las aguas residuales hasta este sitio, por consiguiente, con la construcción del colector Zanjón Hondo se avanza en las acciones necesarias para realizar la gestión de recursos para la construcción de esta PTAR, tal y como se logró con la PTAR La Marina.</t>
  </si>
  <si>
    <t>PTAR LA FLORIDA</t>
  </si>
  <si>
    <t>Un (1) informe anual  de las acciones adelantadas por parte de la empresa para avanzar en la construcción de la PTAR La Florida</t>
  </si>
  <si>
    <t xml:space="preserve">IMPLEMENTACIÓN DE ALTERNATIVAS DE SANEAMIENTO RURAL </t>
  </si>
  <si>
    <t xml:space="preserve">
SISTEMAS DE TRATAMIENTO PRIMARIOS, PLANIFICADOS, PRIORIZADOS Y CONSTRUIDOS
</t>
  </si>
  <si>
    <t>AVANZAR EN EL DESARROLLO ESTRATEGIAS QUE PERMITAN LA EVALUACIÓN DEL MANEJO DE AGUAS RESIDUALES EN LA ZONA RURAL DEL MUNICIPIO CON EL FIN DE IMPLEMENTAR EN UN FUTURO ALTERNATIVAS DE SANEAMIENTO</t>
  </si>
  <si>
    <t>Un (1) informe anual de las inversiones  o acciones que sean requeridas en la implementación de alternativas de saneamiento rural</t>
  </si>
  <si>
    <t>IMPLEMENTAR ALTERNATIVAS NO CONVENCIONALES DE TRATAMIENTO DE AGUAS RESIDUALES TAR.</t>
  </si>
  <si>
    <t>NUMERO DE ALTERNATIVAS NO CONVENCIONALES DE TRATAMIENTO DE AGUAS RESIDUALES TAR, IMPLEMENTADAS</t>
  </si>
  <si>
    <t>AVANZAR EN LA IMPLEMENTACIÓN DE SISTEMA DE TRATAMIENTO DE AGUAS RESIDUALES QUE MINIMICE LOS IMPACTOS AMBIENTALES, PRODUCTO DE VERTIMIENTOS EN ZONAS SUBNORMALES.</t>
  </si>
  <si>
    <t>Un (1) informe Anual de las inversiones  o acciones que sean requeridas en la implementación de alternativas no Convencionales de Tratamiento de Aguas Residuales TAR</t>
  </si>
  <si>
    <t>CONTROL DE VERTIMIENTOS AL SISTEMA DE RECOLECCIÓN Y TRANSPORTE DE AGUAS RESIDUALES</t>
  </si>
  <si>
    <t>NÚMERO DE USUARIOS DE INTERÉS SANITARIO O AMBIENTAL CON SEGUIMIENTO Y CONTROL.</t>
  </si>
  <si>
    <t>CONTROLAR VERTIMIENTOS A LA RED DE ALCANTARILLADO DE USUARIOS DE INTERÉS SANITARIO Y/O AMBIENTAL.</t>
  </si>
  <si>
    <t>Un (1) informe  semestral de Seguimiento y control usuarios de interés sanitario o ambiental, para verificar el cumplimiento de los requisitos de conformidad de vertimientos al sistema de alcantarillado</t>
  </si>
  <si>
    <t>REPOSICIÓN DE LOS COMPONENTES DE CAPTACIÓN Y CONDUCCION DE AGUA CRUDA</t>
  </si>
  <si>
    <t>NÚMERO DE INTERVENCIONES PARA LA REPOSICIÓN DE LOS COMPONENTES DE CAPTACIÓN Y CONDUCCION DE AGUA CRUDA</t>
  </si>
  <si>
    <t>AVANZAR EN LA IMPLEMENTACIÓN  DEL PROGRAMA DE REPOSICIÓN DE INFRAESTRUCTURA DEL SERVICIO DE ACUEDUCTO</t>
  </si>
  <si>
    <t>Un (1) informe anual de identificación de las  inversiones o acciones que sean requeridas para la reposición de los componentes de captación y conducción de agua cruda.</t>
  </si>
  <si>
    <t>REPOSICIÓN DE LOS COMPONENTES DEL SISTEMA DE PRODUCCIÓN DE AGUA POTABLE</t>
  </si>
  <si>
    <t>NÚMERO DE INTERVENCIONES PARA LA REPOSICIÓN DE LOS COMPONENTES DE PRODUCCIÓN DE AGUA POTABLE.</t>
  </si>
  <si>
    <t>Un (1) informe anual de identificación de las  inversiones o acciones que sean requeridas para la reposición de los componentes de producción de agua potable</t>
  </si>
  <si>
    <t>REPOSICIÓN DE REDES DE ACUEDUCTO</t>
  </si>
  <si>
    <t>METROS LINEALES DE REPOSICIÓN DE RED DE ACUEDUCTO, OBJETO DE REPOSICIÓN</t>
  </si>
  <si>
    <t>AVANZAR EN LA IMPLEMENTACIÓN  DEL PROGRAMA DE REPOSICIÓN DE INFRAESTRUCTURA DEL SERVICIO DE ACUEDUCTO.</t>
  </si>
  <si>
    <t>Reposición de 300 metros lineales de red del sistema de acueducto</t>
  </si>
  <si>
    <t xml:space="preserve">100% de metros lineales de Redes de Acueducto objeto de reposición, ingresados al SIG </t>
  </si>
  <si>
    <t xml:space="preserve">REPOSICIÓN REDES DE ALCANTARILLADO </t>
  </si>
  <si>
    <t>METROS LINEALES DE TUBERÍA DE ALCANTARILLADO QUE SE ENCUENTRE EN MAL ESTADO, OBJETO DE REPOSICIÓN.</t>
  </si>
  <si>
    <t>AVANZAR EN LA IMPLEMENTACIÓN DEL PROGRAMA DE REPOSICIÓN DE INFRAESTRUCTURA DE ALCANTARILLADO</t>
  </si>
  <si>
    <t>Reponer 200 metros lineales de redes de alcantarillado en mal estado en la ciudad de Armenia</t>
  </si>
  <si>
    <t xml:space="preserve">100% de metros lineales de Redes de Alcantarillado objeto de reposición, ingresados al SIG </t>
  </si>
  <si>
    <t>REPOSICIÓN DE BOXCOULVERT Y ESTRUCTURAS ESPECIALES</t>
  </si>
  <si>
    <t>Un (1) informe anual de identificación de las inversiones o acciones que sean requeridas para la reposición de Boxcoulvert y Estructuras Especiales</t>
  </si>
  <si>
    <t>Con el personal del proceso de gestión Tratamiento de Aguas Residuales efectúa visitas al campo de manera periódica y permanente de los diferentes colectores, box-coulvert y estructuras especiales.</t>
  </si>
  <si>
    <t>REPOSICIÓN DE COLECTORES, INTERCEPTORES Y EMISARIOS FINALES</t>
  </si>
  <si>
    <t>NÚMERO DE COLECTORES CON REPOSICIÓN</t>
  </si>
  <si>
    <t>AVANZAR EN LA IMPLEMENTACIÓN DEL PROGRAMA DE REPOSICIÓN DE COLECTORES, INTERCEPTORES Y EMISARIOS FINALES</t>
  </si>
  <si>
    <t>Reponer 20 metros lineales de colectores, interceptores y emisarios finales en la ciudad de Armenia</t>
  </si>
  <si>
    <t xml:space="preserve">100% de metros lineales de Redes de  colectores, interceptores y emisarios finales objeto de reposición, ingresados al SIG </t>
  </si>
  <si>
    <t>REPOSICIÓN DE COMPONENTES TÉCNICOS SISTEMA DE TRATAMIENTO DE AGUAS RESIDUALES -STAR</t>
  </si>
  <si>
    <t xml:space="preserve">NÚMERO DE ACCIONES O INVERSIONES IDENTIFICADAS </t>
  </si>
  <si>
    <t>AVANZAR EN LA REPOSICIÓN DE LOS COMPONENTES TÉCNICOS DEL SISTEMA DE TRATAMIENTO DE AGUAS RESIDUALES - STAR</t>
  </si>
  <si>
    <t>Un (1) informe anual de identificación de las inversiones o acciones que sean requeridas para la reposición de los componentes técnicos Sistema de Tratamiento de Aguas Residuales -STAR</t>
  </si>
  <si>
    <t>Con el personal del proceso de gestión Tratamiento de Aguas Residuales efectúa visitas al campo de manera periódica y permanente de las STAR</t>
  </si>
  <si>
    <t>REPOSICIÓN DE COMPONENTES TÉCNICOS ALTERNATIVAS DE SANEAMIENTO RURAL</t>
  </si>
  <si>
    <t>AVANZAR EN LA REPOSICIÓN DE LOS COMPONENTES TÉCNICOS DE LAS ALTERNATIVAS IMPLEMENTADAS PARA SANEAMIENTO RURAL.</t>
  </si>
  <si>
    <t>Un (1) informe Anual de identificación de las  inversiones o acciones que sean requeridas para la reposición de los componentes técnicos de las alternativas implementadas para saneamiento rural.</t>
  </si>
  <si>
    <t>REPOSICIÓN DE COMPONENTES TÉCNICOS ALTERNATIVAS NO CONVENCIONALES DE TRATAMIENTO DE AGUAS RESIDUALES -TAR</t>
  </si>
  <si>
    <t>AVANZAR EN LA REPOSICIÓN DE LOS COMPONENTES TÉCNICOS ALTERNATIVOS NO CONVECIONALES DE TRATAMIENTO DE AGUAS RESIDUALES IMPLEMENTADOS</t>
  </si>
  <si>
    <t>Un (1) informe Anual de identificación de las  inversiones o acciones que sean requeridas para la reposición de los componentes técnicos de alternativas no convencionales de Tratamiento de Aguas Residuales.</t>
  </si>
  <si>
    <t xml:space="preserve">Empresas Públicas de Armenia E.S.P. tiene inmerso dentro del Plan de Saneamiento y Manejo de Vertimientos - PSMV aprobado por la autoridad ambiental competente, que para el caso es la Corporación Autónoma Regional - CRQ mediante Resolución 263 de 2009 en la cual se establecen las diferentes actividades, obras e inversiones necesarias para sanear las diferentes fuentes hídricas del municipio.
En este se establece la implementación de tres (3) Plantas de Tratamiento de Aguas Residuales - PTAR denominadas la Marina, Verdum y la Florida; en la actualidad se encuentra en proceso de culminación la construcción de la PTAR la Marina la cual tratará el treinta por ciento (30%) del agua residual del municipio de Armenia, beneficiando aproximadamente setenta mil (70.000) habitantes de la zona sur de la ciudad. 
Es por la razón anterior que se hace innecesario invertir recursos en la reposición de componentes técnicos de ALTERNATIVAS NO CONVENCIONALES DE TRATAMIENTO DE AGUAS RESIDUALES TAR, para solucionar problemas puntuales del municipio que no generan gran impacto sobre las fuentes hídricas y las poblaciones aledañas.
</t>
  </si>
  <si>
    <t>MEJORAMIENTO DE INFRAESTRUCTURA Y EQUIPOS DE CAPTACIÓN Y CONDUCCIÓN DE AGUA CRUDA</t>
  </si>
  <si>
    <t>PORCENTAJE DE EQUIPOS DE MEDICIÓN DE CAUDAL EN FUNCIONAMIENTO
PORCENTAJE DE LOS CIRCUITOS ELÉCTRICOS DE LA MOTOBOMBA PARA LAVADO DE LOS DESARENADORES EN FUNCIONEMIENTO
PORCENTAJE DE LA LOSA DE FONDO DE LA BOCATOMA REHABILITADA
NÚMERO DE ACCIONES DE REVESTIMIENTO DE TRAMOS DE TÚNELES EN LOS SECTORES PRIORIZADOS REALIZADAS</t>
  </si>
  <si>
    <t>AVANZAR EN LA IMPLEMENTACIÓN DEL PROGRAMA DE REHABILITACIÓN DE INFRAESTRUCTURA DEL SERVICIO DE ACUEDUCTO</t>
  </si>
  <si>
    <t>100%  de los equipos de medición de caudal funcionando.</t>
  </si>
  <si>
    <t>100%  de los componentes eléctricos, mecánicos y metálicos del sistema de lavado de desarenadores en funcionamiento.</t>
  </si>
  <si>
    <t>Construcción de Gaviones en bocatoma</t>
  </si>
  <si>
    <t>100% de las áreas exteriores de la conducción en buen estado.</t>
  </si>
  <si>
    <t>Construir un Pozo séptico</t>
  </si>
  <si>
    <t>Implementación del Sistema de Seguridad Industrial en la Bocatoma (Barandas, señalización y línea de vida)</t>
  </si>
  <si>
    <t>REHABILITACIÓN BOCATOMA ACTUAL</t>
  </si>
  <si>
    <t>100% de continuidad de operación del sistema de captación de agua cruda</t>
  </si>
  <si>
    <t>Las actividades diarias realizadas en la bocatoma garantizan la continuidad de la operación de este sistema</t>
  </si>
  <si>
    <t>REVESTIMIENTO DE TÚNELES DE CONDUCCIÓN DE AGUA CRUDA</t>
  </si>
  <si>
    <t>100% de continuidad en la conducción de agua cruda</t>
  </si>
  <si>
    <t>Intervenir un (1) tramo de los túneles.</t>
  </si>
  <si>
    <t>REHABILITACIÓN DE LOS COMPONENTES TÉCNICOS DE LA PLANTA DE TRATAMIENTO</t>
  </si>
  <si>
    <t>Realizar calibración y mantenimiento al 100% de los equipos de medición que así lo requieran.</t>
  </si>
  <si>
    <t>Rehabilitar el 100% de las compuertas de todas las operaciones unitarias en planta de tratamiento.</t>
  </si>
  <si>
    <t>Mantener en óptimas condiciones del 100% de los sistemas de dosificación de coagulantes y desinfectantes.</t>
  </si>
  <si>
    <t>MEJORAMIENTO DEL SISTEMA PARA PRODUCCIÓN DE AGUA POTABLE</t>
  </si>
  <si>
    <t>PORCENTAJE DE OBRAS DE
REHABILITACIÓN DE LOS
FILTROS CONVENCIONALES
DE LA PLANTA DE
TRATAMIENTO.</t>
  </si>
  <si>
    <t>Mantener el IRCA  para consumo humano SIN RIESGO, a la salida de la planta de tratamiento de agua potable.</t>
  </si>
  <si>
    <t>Optimización de los Filtros convencionales</t>
  </si>
  <si>
    <t>Obras de optimización del sistema de tratamiento de lodos</t>
  </si>
  <si>
    <t>REHABILITACIÓN DE REDES DE ACUEDUCTO</t>
  </si>
  <si>
    <t>% DE DAÑOS ATENDIDOS
% EQUIPOS DE RESPALDO ADQUIRIDOS.
MÉTODOS DE ENSAYO DETERMINADOS EN EL ALCANCE DEL LABORATORIO CALIDAD DE AGUA DEL LABORATORIO VALIDADOS
ADECUACIONES LOCATIVAS EJECUTADAS</t>
  </si>
  <si>
    <t>Garantizar el suministro del 100% de los materiales, personal e insumos requeridos para coordinar y ejecución de las acciones de rehabilitación de redes que permitan mantener la continuidad del servicio.</t>
  </si>
  <si>
    <t>Se ha Garantizado el suministro de los materiales, personal e insumos requeridos para coordinar y ejecución de las acciones de rehabilitación de redes que permitan mantener la continuidad del servicio.
Presupuesto Inicial: 780.000
Adición:
Deducción:
Crédito: 
Contracredito:
Presupuesto Definitivo. 780.000</t>
  </si>
  <si>
    <t>Atender 100% ordenes de trabajo.</t>
  </si>
  <si>
    <t>MEJORAMIENTO EN PROCESO DE LABORATORIO DE CALIDAD AGUA</t>
  </si>
  <si>
    <t>Inscripción al programa PICCAP</t>
  </si>
  <si>
    <t>Manejo Integral del 100% de residuos químicos del laboratorio.</t>
  </si>
  <si>
    <t>Laboratorio de ensayo de calidad de agua  100% adecuado para sus actividades.</t>
  </si>
  <si>
    <t>Adquisición, Mantenimiento y calibración del 100% de los equipos de laboratorio.</t>
  </si>
  <si>
    <t>REHABILITACIÓN DE REDES DE ALCANTARILLADO</t>
  </si>
  <si>
    <t>AVANZAR EN LA IMPLEMENTACIÓN DEL PROGRAMA DE REHABILITACIÓN DE INFRAESTRUCTURA DEL SERVICIO DE ALCANTARILLADO</t>
  </si>
  <si>
    <t>Garantizar el suministro del 100% de materiales, personal e insumos requeridos para coordinar y realizar las acciones de rehabilitación de redes que permitan mantener la prestación del servicio.</t>
  </si>
  <si>
    <t>Realizar el 100%  de los mantenimientos requeridos para el optimo funcionamiento de la maquinaria y equipos requeridos para la operación del servicio</t>
  </si>
  <si>
    <t xml:space="preserve">REHABILITACIÓN DE COLECTORES </t>
  </si>
  <si>
    <t xml:space="preserve">AVANZAR EN LA IMPLEMENTACIÓN DEL PROGRAMA DE REHABILITACIÓN DE COLECTORES </t>
  </si>
  <si>
    <t>Se garantiza el suministro de materiales, personal e insumos requeridos para coordinar y realizar las acciones de rehabilitación de redes que permitan mantener la prestación del servicio.</t>
  </si>
  <si>
    <t>REHABILITACIÓN DE COLECTORES DE ZONA OCCIDENTAL DE LA CIUDAD</t>
  </si>
  <si>
    <t>TRAMOS DE COLECTORES IDENTIFICADOS PARA INTERVENCIÓN.</t>
  </si>
  <si>
    <t>AVANZAR EN LA IMPLEMENTACIÓN DEL PROGRAMA DE REHABILITACIÓN DE COLECTORES ZONA OCCIDENTAL</t>
  </si>
  <si>
    <t>Un (1) informe Anual de identificación de las  inversiones o acciones que sean requeridas para la rehabilitación de colectores de la zona occidente</t>
  </si>
  <si>
    <t>Con el personal del proceso de gestión Tratamiento de Aguas Residuales efectúa visitas al campo de manera periódica y permanente de los diferentes colectores</t>
  </si>
  <si>
    <t xml:space="preserve">REHABILITACIÓN DE COMPONENTES TÉCNICOS SISTEMA DE TRATAMIENTO </t>
  </si>
  <si>
    <t>COMPONENTES TECNICOS - SISTEMAS DE TRATAMIENTO REHABILITADOS.</t>
  </si>
  <si>
    <t>PLANIFICAR Y REHABILITAR LOS SISTEMAS DE TRATAMIENTO DE AGUAS RESIDUALES PARA REDUCIR LA TASA RETRIBUTIVA CUMPLIR CON LA META DE REDUCCION DE CONTAMINACIÓN Y RECUPERACIÓN DE LAS FUENTES SUPERFICIEALES DE LA CIUDAD DE ARMENIA</t>
  </si>
  <si>
    <t>Un (1) informe Anual de las  inversiones o acciones que sean requeridas para la implementación de Alternativas No Convencionales de Tratamiento de Aguas Residuales TAR</t>
  </si>
  <si>
    <t>Personal operativo del proceso de Gestión Tratamiento de Aguas Residuales de Empresas Públicas de Armenia E.S.P., efectúa la inspección y mantenimiento de los tres (3) Sistemas de Tratamiento de Aguas Residuales - STAR con los que cuenta la Empresa, localizadas en la Cámara Júnior, Mercar y Almacafé del municipio de Armenia</t>
  </si>
  <si>
    <t>REHABILITACIÓN DE COMPONENTES TÉCNICOS ALTERNATIVAS NO CONVENCIONALES TAR</t>
  </si>
  <si>
    <t>COMPONENTES TÉCNICOS DE ALTERNATIVAS NO CONVENCIONALES DE TRATAMIENTO DE AGUAS RESIDUALES REHABILITADOS.</t>
  </si>
  <si>
    <t>ESTUDIO PARA LA IDENTIFICACIÓN FUENTES ALTERNAS DE ABASTECIMIENTO</t>
  </si>
  <si>
    <t>PLANES DE CONTINGENCIA PARA LA PRESTACIÓN DE LOS SERVICIOS FORMULADOS E IMPLEMENTADOS.</t>
  </si>
  <si>
    <t>AVANZAR EN LA IDENTIFICACIÓN DE ALTERNATIVAS DE CONTINGENCIA QUE  PERMITAN MITIGAR EL RIESGO DE LOS SISTEMAS DE ACUEDUCTO Y ALCANTARILLADO DEL MUNICIPIO DE ARMENIA.</t>
  </si>
  <si>
    <t>Realizar los Manuales de operación de la infraestructura alterna de captación de agua cruda.</t>
  </si>
  <si>
    <t>ANÁLISIS DE VULNERABILIDAD Y EL RIESGO EN LOS SISTEMAS DE ACUEDUCTO Y ALCANTARILLADO</t>
  </si>
  <si>
    <t xml:space="preserve">Actualizar y socializar los Planes de Contingencia </t>
  </si>
  <si>
    <t xml:space="preserve">ESTACIÓN DE BOMBEO DE AGUA CRUDA </t>
  </si>
  <si>
    <t>ESTACIÓN DE BOMBEO DE AGUA CRUDA (CAPTACIÓN DE CONTINGENCIA PARA EL SUMINISTRO DE AGUA A LA PLANTA DE TRATAMIENTO), PUESTA EN MARCHA.</t>
  </si>
  <si>
    <t>AVANZAR EN LA IDENTIFICACIÓN DE ALTERNATIVAS DE CONTINGENCIA QUE  PERMITAN MITIGAR EL RIESGO DE LOS SISTEMAS DE ACUEDUCTO Y ALCANTARILLADO DEL MUNICIPIO DE ARMENIA</t>
  </si>
  <si>
    <t>Optimización en un 100% la estación de Bombeo para su operatividad.</t>
  </si>
  <si>
    <t>Construcción de las adecuaciones de la estación de Bombeo de Agua Cruda (Captación Alterna) Fase II.
Presupuesto Inicial 250.000
Adición:
Deducción:
Crédito: 0
Contracredito: 59.831
Presupuesto Definitivo. 190.169</t>
  </si>
  <si>
    <t>CAPTACIÓN DE CONTINGENCIA 
QUEBRADA LA VÍBORA</t>
  </si>
  <si>
    <t>ESTABILIZACIÓN DE TALUDES</t>
  </si>
  <si>
    <t>INTERVENCIONES EN LA INFRAESTRUCTURA DE CONTINGENCIA PARA EL ALCANTARILLADO DE ARMENIA CONSTRUIDOS</t>
  </si>
  <si>
    <t xml:space="preserve">AVANZAR EN LA IDENTIFICACIÓN DE ALTERNATIVAS DE CONTINGENCIA QUE  PERMITAN MITIGAR EL RIESGO DE LOS SISTEMAS DE ACUEDUCTO Y ALCANTARILLADO DEL MUNICIPIO DE ARMENIA
</t>
  </si>
  <si>
    <t>Realizar un (1) informe anual sobre las acciones de mitigación para la recuperación de taludes en las Microcuencas de Armenia</t>
  </si>
  <si>
    <t>Con el personal del proceso de gestión Tratamiento de Aguas Residuales efectúa visitas al campo de manera periódica y permanente de los diferentes colectores, box-coulvert y estructuras especiales, verificando el estado de los diferentes taludes que limitan con el trazado de la red, es así como se ha notificado a la Secretaría de Infraestructura del municipio  un talud de la zona del colector Zanjón Hondo en el barrio la Patria, el cual podría afectar la infraestructura del colector en caso de presentarse un deslizamiento</t>
  </si>
  <si>
    <t>CULTURA PARA LA PREVENCIÓN DEL RIESGO Y LA ATENCIÓN DE EMERGENCIAS</t>
  </si>
  <si>
    <t>PROGRAMA CULTURA DE LA PREVENCIÓN DEL RIESGO Y LA ATENCIÓN DE EMERGENCIAS EN LA PRESTACIÓN DEL SERVICIO DE ACUEDUCTO Y ALCANTARILLADO, IMPLEMENTADA.</t>
  </si>
  <si>
    <t>AVANZAR  EN LA GENERACIÓN DE CULTURA PARA LA PREVENCIÓN DEL RIESGO Y LA ATENCIÓN DE EMERGENCIAS</t>
  </si>
  <si>
    <t>Un (1) informe anual de las acciones para avanzar en la gestión de  una cultura orientada a la prevención del riesgo y la atención de emergencias en la prestación del servicio de acueducto y alcantarillado.</t>
  </si>
  <si>
    <t>MITIGACIÓN DE IMPACTOS AMBIENTALES EN EL RECURSO HÍDRICO Y ECOSISTEMAS ASOCIADOS</t>
  </si>
  <si>
    <t>NÚMERO DE DRENAJES URBANOS INTERVENIDOS EN LA MINIMIZACIÓN DEL IMPACTO AMBIENTAL.</t>
  </si>
  <si>
    <t>REALIZAR LA MITIGACIÓN DE IMPACTOS AMBIENTALES EN EL RECURSO HÍDRICO Y ECOSISTEMAS ASOCIADOS, EN LAS MICROCUENCAS URBANAS</t>
  </si>
  <si>
    <t>Un (1) informe anual de las acciones adelantadas para la Mitigación de impactos ambientales en el recurso hídrico y ecosistemas asociados</t>
  </si>
  <si>
    <t>A través del comité Ambiental de EPA ESP y las mesas ambientales que lo integran se han ejecutado acciones que permiten avanzar en la mitigación de los impactos ambientales  en el recurso hídrico.
Es importante resaltar las siguientes acciones para la mitigación: Seguimiento a los usuarios de interés sanitarios. Obras de Construcción, rehabilitación y reposición de colectores, interceptores y emisarios finales. Sensibilización sobre el manejo de vertimientos y residuos Sólidos, entre otras.
Para finalizar es importante registrar el Acompañamiento del equipo de aseo en la intensificación del programa de conservación ambiental en laderas y cauces de quebradas de la ciudad de Armenia.</t>
  </si>
  <si>
    <t>REFORMULACIÓN Y AJUSTE DE LAS METAS DE DESCONTAMINACIÓN</t>
  </si>
  <si>
    <t>Presentar ante la Autoridad ambiental una (1)  reformulación del Plan de Saneamiento y Manejo de Vertimientos.</t>
  </si>
  <si>
    <t>IMPLEMENTACIÓN DEL SISTEMA DE MONITOREO
 (CONTROL DE CALIDAD Y AFORO DE CAUDALES) DEL AGUA EN LAS FUENTES RECEPTORAS</t>
  </si>
  <si>
    <t>FUENTES RECEPTORAS , PROCESADORAS Y DE DISTRIBUCIÓN IDENTIFICADAS Y MONITOREADAS PARA MEJORAR LA CALIDAD DE AGUA POTABLE DEL MUNCIPIO DE ARMENIA.</t>
  </si>
  <si>
    <t xml:space="preserve">AVANZAR EN LA IMPLEMENTACIÓN DEL SISTEMA DE MONITOREO
(CONTROL DE LA CALIDAD Y AFOROS DE CAUDALES) DEL AGUA EN LAS FUENTES RECEPTORAS.
</t>
  </si>
  <si>
    <t>Realizar los análisis físico-Químicos y Bacteriológicos a las fuentes receptoras.</t>
  </si>
  <si>
    <t>Elaborar un (1) informe semestral sobre  las fuentes receptoras de vertimientos de aguas residuales de interés para la empresa y las acciones de monitoreo y control realizados sobre las mismas.</t>
  </si>
  <si>
    <t>MANEJO INTEGRAL DE MICROCUENCAS ESPECIALES</t>
  </si>
  <si>
    <t>NÚMERO DE MICROCUENCAS INTERVENIDAS.</t>
  </si>
  <si>
    <t>REALIZAR LA MITIGACIÓN DE IMPACTOS AMBIENTALES EN EL RECURSO HÍDRICO Y ECOSISTEMAS ASOCIADOS, EN LAS MICROCUENCAS ESPECIALES</t>
  </si>
  <si>
    <t>Un (1) informe anual sobre las acciones requeridas para el manejo integral de microcuencas urbanas</t>
  </si>
  <si>
    <t>Personal del proceso de gestión Tratamiento de Aguas Residuales efectúa visitas y mantenimiento permanente a las infraestructuras de las Empresas Públicas de Armenia ESP. con las que cuenta en las diferentes microcuencas del municipio de Armenia, lo cual se evidencia en los reportes de visitas diligenciados.</t>
  </si>
  <si>
    <t>CATASTRO DE REDES DE ACUEDUCTO Y ALCANTARILLADO</t>
  </si>
  <si>
    <t>% DE REDES DE ACUEDUCTO, INVESTIGADAS, LEVANTADAS, DIGITALIZADAS Y VALIDADAS.
COMPONENTES DEL SISTEMA DE ACUEDUCTO, CON DESCRIPCIÓN DETALLADA</t>
  </si>
  <si>
    <t>ELABORAR EL PLAN MAESTRO DE ACUEDUCTO Y
ALCANTARILLADO QUE ORIENTE CON CRITERIOS DE SOSTENIBILIDAD EL DESARROLLO DE LOS SERVICIOS.</t>
  </si>
  <si>
    <t>Realizar la investigación, levantamiento, digitalización y validación de las redes de acueducto hasta alcanzar el 100% del sistema (Sobre la Línea Base 2011, reporte SUI)</t>
  </si>
  <si>
    <t>Mantener en un 100% las acciones de Investigación, levantamiento, digitalización y validación de las redes de alcantarillado (Sobre la Línea Base 2011, reporte SUI)</t>
  </si>
  <si>
    <t>IMPLEMENTACIÓN DEL SIG</t>
  </si>
  <si>
    <t>% DE REDES DE ACUEDUCTO, DIGITALIZADAS Y VALIDADAS.
REPOSICIONES, REHABILITACIONES Y EXPANSIONES, CON INFORMACIÓN EN SIG.</t>
  </si>
  <si>
    <t>FORTALECIMIENTO TÉCNICO Y OPERATIVO DEL SIG</t>
  </si>
  <si>
    <t>FICHA CATASTRAL DE LOS USUARIOS, INGRESADA Y VALIDADA EN SIG.
MAPAS DE LOS SERVICIOS, ACTUALIZADOS Y PUBLICADOS EN INTRANET.</t>
  </si>
  <si>
    <t>Fortalecer técnica y operativamente el Sistema de Información Geográfica de EPA ESP</t>
  </si>
  <si>
    <t>Subgerencia  Técnica</t>
  </si>
  <si>
    <t>98% de la ficha catastral de los usuarios ingresada y validada en SIG.</t>
  </si>
  <si>
    <t>MODELACIÓN HIDRÁULICA DE LA RED MATRIZ DE DISTRIBUCIÓN</t>
  </si>
  <si>
    <t>% DE RED MATRIZ DE DISTRIBUCIÓN Y RECEPCIÓN MODELADAS.</t>
  </si>
  <si>
    <t>Proporcionar las condiciones para la modelación hidráulica de la red Matriz de Distribución.</t>
  </si>
  <si>
    <t>Alcanzar el 100% de la red matriz de distribución modelada a Diciembre de 2015.</t>
  </si>
  <si>
    <t>AISLAMIENTO DE SECTORES HIDRÁULICOS</t>
  </si>
  <si>
    <t>INFORMACIÓN DE CALIDAD DE AGUA, APLICADA, RECOPILADA ANALIZADA Y PROCESADA EN EL MODELO.</t>
  </si>
  <si>
    <t>Un (1) informe semestral sobre las acciones adelantadas para delimitar correctamente los sectores hidráulicos.</t>
  </si>
  <si>
    <t>MODELACIÓN DE LA CALIDAD DEL AGUA</t>
  </si>
  <si>
    <t>Aplicar, recopilar, analizar la información de calidad de agua, en el modelo.</t>
  </si>
  <si>
    <t>FORMULACIÓN, ELABORACIÓN,  SOCIALIZACIÓN E IMPLEMENTACIÓN DE LAS NORMAS TÉCNICAS PARA EL DESARROLLO DEL PMAA.</t>
  </si>
  <si>
    <t>NORMAS TÉCNICAS DE DISEÑO HIDRÁULICO Y CONSTRUCCIÓN EN EL MARCO DEL PMAA, ACTUALIZADAS, FORMALIZADAS Y SOCIALIZADAS.
CRITERIOS PARA QUE CADA PROYECTO SE CONSTRUYA CONFORME A LA NORMATIVIDAD COLOMBIANA Y LAS NORMAS DE EPA ESP, ESTABLECIDOS.</t>
  </si>
  <si>
    <t>Actualizar, formalizar y socializar las Normas Técnicas de diseño hidráulico y construcción en el marco del PMAA.</t>
  </si>
  <si>
    <t>DISEÑO DEL PLAN DE CALIDAD DEL AGUA.</t>
  </si>
  <si>
    <t>PROYECTOS HIDROSANITARIOS RECIBIDOS, REVISADOS, DE ACUERDO CON LOS REQUERIMIENTOS DE AMPLIACIÓN DE LA INFRAESTRUCTURA EXISTENTE.
CRITERIOS PARA QUE CADA PROYECTO CUENTE CON UN SISTEMA CONTRA INCENDIOS, ESTABLECIDOS.</t>
  </si>
  <si>
    <t xml:space="preserve">Un (1) informe anual de Identificación de las inversiones o acciones que sean requeridas para  el diseño del Plan de Calidad del Agua </t>
  </si>
  <si>
    <t>REVISIÓN DE PROYECTOS HIDROSANITARIOS</t>
  </si>
  <si>
    <t>Realizar el 100% de la revisión de los proyectos hidrosanitarios recibidos, de acuerdo con los requerimientos de ampliación de la infraestructura existente.</t>
  </si>
  <si>
    <t>ESTUDIOS Y DISEÑOS PARA LA EXPANSIÓN DE LOS SISTEMAS DE ACUEDUCTO Y ALCANTARILLADO</t>
  </si>
  <si>
    <t>DISEÑOS PROGRAMADOS, REALIZADOS.
SOLUCIONES TÉCNICAS ACORDES A LA NORMATIVIDAD VIGENTE EN DISEÑO DE REDES DE ACUEDUCTO, ESTABLECIDOS.
SOLUCIONES PARA PROBLEMAS EN DAÑOS EN REDES O EXPANSIÓN DE LAS MISMAS, GENERADAS.</t>
  </si>
  <si>
    <t>Realizar el 100% de los diseños programados, de acuerdo con las necesidades de ampliación de cobertura y mejoramiento de la infraestructura existente, definidos por la Empresa.</t>
  </si>
  <si>
    <t>Establecer soluciones técnicas acordes a la normatividad vigente en diseño de redes de alcantarillado.</t>
  </si>
  <si>
    <t xml:space="preserve"> MANTENIMIENTO DEL PROYECTO DE GESTIÓN INSTITUCIONAL </t>
  </si>
  <si>
    <t>PLAN DE GESTIÓN INTEGRAL DE RESIDUOS SÓLIDOS FORTALECIDO E IMPLEMENTADO</t>
  </si>
  <si>
    <t>LOGRAR EL DESARROLLO
INSTITUCIONAL DE LA EMPRESA RESPONSABLE DE LA PRESTACIÓN DEL SERVICIO</t>
  </si>
  <si>
    <t>Participar en el 100% de las mesas de trabajo del Comité de Residuos Sólidos Municipal, que sean convocadas por la Secretaría de Salud Municipal.</t>
  </si>
  <si>
    <t>Subgerencia de Aseo</t>
  </si>
  <si>
    <t>Participar en el 100% de las mesas de trabajo del Comité de Gestión Ambiental que sean convocadas por Planeación Corporativa EPA ESP.</t>
  </si>
  <si>
    <t>Participar en el 100% las actividades en donde sea convocado el PGIRS para fortalecer las relaciones interinstitucionales encaminadas al manejo integral de residuos sólidos (MIRS) con actores de interés para la implementación del PGIRS.</t>
  </si>
  <si>
    <t>Participar en el 100% de las actividades en donde sea convocado el PGIRS para fortalecer las relaciones Institucionales encaminadas al manejo integral de residuos sólidos (MIRS).</t>
  </si>
  <si>
    <t xml:space="preserve"> MANTENIMIENTO DEL PROYECTO DE RECUPERACIÓN DE LA MEMORIA INSTITUCIONAL DE EPA ESP  </t>
  </si>
  <si>
    <t>INFORME SOBRE LA RECUPERACIÓN DE LA INFORMACIÓN Y CONOCIMIENTO HISTÓRICO DEL SERVICIO DE ASEO.</t>
  </si>
  <si>
    <t>ESTABLECER Y FORMALIZAR PROCESOS Y PROCEDIMIENTOS QUE PERMITAN UNA MAYOR EFICIENCIA EN EL MANEJO DEL SERVICIO, CONSERVAR O RESTAURAR EL ESTATUS COMO EMPRESA RESPONSABLE DEL SERVICIO Y MANTENER LA AUTONOMÍA Y EL CONOCIMIENTO SOBRE LA OPERACIÓN DEL SERVICIO.</t>
  </si>
  <si>
    <t>Recopilar la información mensual con respecto a las variables clave de seguimiento y control a la operación del servicio de aseo.</t>
  </si>
  <si>
    <t>La subgerencia de Aseo realiza la recopilación la información relacionada con  las variables clave de seguimiento y control a la operación del servicio de aseo.</t>
  </si>
  <si>
    <t xml:space="preserve"> EXPLORACIÓN DEL MERCADO POTENCIAL DE EPA PARA LA PRESTACIÓN DEL SERVICIO DE ASEO </t>
  </si>
  <si>
    <t>DESARROLLAR LAS ÁREAS DE GESTIÓN DE LA EMPRESA Y LOS SISTEMAS Y SUBSISTEMAS QUE SOPORTAN SU ESTRUCTURA.</t>
  </si>
  <si>
    <t>70% de las visitas realizadas sean ingresadas como usuarios del servicio de Aseo como resultado de la Exploración del Mercado</t>
  </si>
  <si>
    <t>Un (1) informe trimestral sobre el resultado de las actuaciones de la exploración del mercado potencial para la prestación del servicio de aseo por parte de EPA ESP.</t>
  </si>
  <si>
    <t xml:space="preserve"> FORTALECIMIENTO DE LA GERENCIA </t>
  </si>
  <si>
    <t xml:space="preserve">Un (1) Informes Trimestral enviado a la gerencia sobre la administración y operación del servicio de Aseo para la toma de decisiones </t>
  </si>
  <si>
    <t xml:space="preserve"> FORTALECIMIENTO DEL ÁREA TÉCNICA Y OPERATIVA  DEL SERVICIO PÚBLICO DE ASEO </t>
  </si>
  <si>
    <t>Adquisición de vehículos para el fortalecimiento del área técnica y operativa del servicio de aseo</t>
  </si>
  <si>
    <t xml:space="preserve"> FORTALECIMIENTO DE LAS OFICINAS DE PQR´S Y ATENCIÓN AL USUARIO </t>
  </si>
  <si>
    <t xml:space="preserve">FORMALIZAR Y ARTICULAR LOS
PROCEDIMIENTOS DE ATENCIÓN AL USUARIO PARA MEJORAR LA EFECTIVIDAD EN LA ATENCIÓN Y CORRECCIÓN DE LAS INCONFORMIDADES
</t>
  </si>
  <si>
    <t>DESARROLLAR LAS AREAS DE GESTION DE LA EMPRESA Y LOS SISTEMAS Y SUBSISTEMAS QUE SOPORTAN SU ESTRUCTURA</t>
  </si>
  <si>
    <t>Atención al 100% de las PQRSD presentadas sobre el Manejo Integral de los Residuos Solidos</t>
  </si>
  <si>
    <t xml:space="preserve"> PROMOCIÓN DEL SERVICIO DE ASEO  </t>
  </si>
  <si>
    <t xml:space="preserve">IMPLEMENTAR UN SISTEMA DE
COMUNICACIÓN,  DIFUSIÓN Y
PROMOCIÓN DE LAS CONDICIONES DEL SERVICIO PÚBLICO DOMICILIARIO DE ASEO EN EL
MUNICIPIO DE ARMENIA
</t>
  </si>
  <si>
    <t>IMPLEMENTAR UN SISTEMA DE COMUNICACIÓN, DIFUSION Y PROMOCION DE LAS CONDICIONES DEL SERVICIO PUBLICOS DOMICILIARIO DE ASEO EN EL MUNICIPIO DE ARMENIA</t>
  </si>
  <si>
    <t>Desarrollar 20 jornadas  trimestrales de promoción de las condiciones de operación del servicio de aseo, que sean concertadas con actores sociales, comunitarios y de interés, por parte de la Entidad, utilizando los medios pedagógicos y de socialización desarrollados por EPA ESP.</t>
  </si>
  <si>
    <t xml:space="preserve"> FORTALECIMIENTO DE LA VEEDURÍA CIUDADANÍA </t>
  </si>
  <si>
    <t xml:space="preserve">IMPLEMENTAR UN SISTEMA DE COMUNICACIÓN, DIFUSIÓN Y PROMOCIÓN DE LAS CONDICIONES DEL SERVICIO PÚBLICO DOMICILIARIO DE ASEO EN EL
MUNICIPIO DE ARMENIA
</t>
  </si>
  <si>
    <t>Mantener actualizada la base de datos de los Actores de Comité de Vigilancia y Control Social y Vocales de Control del Municipio de Armenia.</t>
  </si>
  <si>
    <t>Actualización de la Base de Datos de los veedores municipales</t>
  </si>
  <si>
    <t>Realizar una (1) mesa de trabajo (trimestral) en conjunto con los vocales de control de servicios públicos para establecer actividades a ejecutar dirigidas en cuanto al MIRS</t>
  </si>
  <si>
    <t xml:space="preserve"> CIERRE Y USO FINAL DE LOS SITIOS UTILIZADOS PARA LA DISPOSICIÓN FINAL Y APROVECHAMIENTO DE LOS RESIDUOS SÓLIDOS MUNICIPALES -RSM DE ARMENIA </t>
  </si>
  <si>
    <t>REALIZAR EL CIERRE DEL RELLENO DEL PARAÍSO Y CONSTRUIR EL PARQUE DE LOS SUEÑOS COMO USO FINAL DEL SITIO</t>
  </si>
  <si>
    <t>REALIZAR EL CIERRE DEL RELLENO EL PARAISO Y CONSTRUIR EL PARQUE DE LSO SUEÑOS COMO USO FINAL DEL SITIO</t>
  </si>
  <si>
    <t>Realizar un (1) estudio (semestral) de monitoreo de gases y lixiviados.</t>
  </si>
  <si>
    <t>Comuna 8</t>
  </si>
  <si>
    <t>Realizar una (1) campañas socialización (Trimestral) en el entorno, para la preservar las instalaciones del Parque de los Sueños.</t>
  </si>
  <si>
    <t>Realizar cinco (5 Anuales) labores de poda y corte de césped y limpieza de cunetas en el Parque de los Sueños.</t>
  </si>
  <si>
    <t xml:space="preserve"> DISPOSICIÓN FINAL DE RESIDUOS SOLIDOS </t>
  </si>
  <si>
    <t>GENERAR LAS CONDICIONES PARA QUE SE GARANTICE LA APROPIADA DISPOSICIÓN FINAL DE LOS RESIDUOS SÓLIDOS GENERADOS POR EL MUNICIPIO DE ARMENIA</t>
  </si>
  <si>
    <t>GENERAR CONDICIONES PARA QUE SE GARANTICE LA APORPIADA DISPOSICION FINAL DE LSO RESIDUOS SOLIDOS GENERADOS POR EL MUNICIPIO DE ARMENIA</t>
  </si>
  <si>
    <t>Disponer el 100% de los residuos recolectados en el municipio de Armenia en sitio de disposición final adecuado.</t>
  </si>
  <si>
    <t>EPA ESP a realizado la disposición de los residuos recolectados en el municipio de Armenia en el Parque Ambiental Andalucía, ubicado en el Municipio de Montenegro.</t>
  </si>
  <si>
    <t xml:space="preserve"> FOMENTO DEL DESARROLLO EMPRESARIAL PARA LA RECUPERACIÓN, APROVECHAMIENTO Y COMERCIALIZACIÓN DE LOS RESIDUOS SÓLIDOS MUNICIPALES -RSM </t>
  </si>
  <si>
    <t>DEFINIR LAS DIRECTRICES DEL FORTALECIMIENTO DE LAS CAPACIDADES EMPRESARIALES PARA EL MANEJO ADECUADO DE LOS RESIDUOS SÓLIDOS Y EL FOMENTO DE LA CULTURA DE SEPARACIÓN Y RECICLAJE EN LA FUENTE</t>
  </si>
  <si>
    <t>Realizar una (1) actualización la base de datos de los recuperadoras del Municipio de Armenia.</t>
  </si>
  <si>
    <t>Realizar una (1)  capacitación dirigida a fortalecer las capacidades de los recuperadores del municipio de Armenia</t>
  </si>
  <si>
    <t xml:space="preserve"> DESARROLLO DE RESPONSABILIDAD CIUDADANA  FRENTE A MINIMIZACIÓN DE LOS IMPACTOS AMBIENTALES. </t>
  </si>
  <si>
    <t>REALIZAR UN PROCESO CONTINUO DE EDUCACIÓN FRENTE A LA RESPONSABILIDAD CIUDADANA EN EL MANEJO DE LOS RESIDUOS Y HACER REALIDAD EL PROPÓSITO DE HACER DE ARMENIA UNA CIUDAD LIMPIA</t>
  </si>
  <si>
    <t>REALIZAR UN PROCESO CONTINUO DE EDUCACIÓN FRENTE A LA ESP., RESPONSABILIDAD CIUDADANA EN EL MANEJO DE LOS RESIDUOS Y HACER REALIDAD EL PROPÓSITO DE HACER DE ARMENIA UNA CIUDAD LIMPIA</t>
  </si>
  <si>
    <t>Desarrollar 50 jornadas de capacitación a las Instituciones educativas dirigidas al desarrollo de responsabilidades ciudadanas frente a la minimización de impactos ambientales.</t>
  </si>
  <si>
    <t xml:space="preserve"> DESARROLLO DE RESPONSABILIDAD CIUDADANA  FRENTE A LA RECUPERACIÓN Y APROVECHAMIENTO DE LOS RESIDUOS SOLIDOS </t>
  </si>
  <si>
    <t>REALIZAR UN PROCESO CONTINUO DE EDUCACIÓN FRENTE A LA RESPONSABILIDAD CIUDADANA EN EL MANEJO DE LOS RESIDUOS SÓLIDOS DOMÉSTICOS  Y DE LAS VENTAJAS ECONÓMICAS, SOCIALES Y AMBIENTALES DEL ADECUADO MANEJO DE LOS RESIDUOS SÓLIDOS MUNICIPALES</t>
  </si>
  <si>
    <t>REALIZAR UN PROCESO CONTINUO DE EDUCACIÓN FRENTE A LA ESP., RESPONSABILIDAD CIUDADANA EN EL MANEJO DE LOS RESIDUOS SÓLIDOS DOMÉSTICOS Y DE LAS VENTAJAS ECONÓMICAS, SOCIALES Y AMBIENTALES DEL ADECUADO MANEJO DE LOS RESIDUOS SÓLIDOS MUNICIPALES</t>
  </si>
  <si>
    <t>Participar al 100% en las convocatorias por parte de la comunidad para capacitarlos en temas referentes al MIRS y Comparendo Ambiental en el Municipio de Armenia.</t>
  </si>
  <si>
    <t xml:space="preserve"> INVESTIGACIÓN Y DESARROLLO PARA LA RECUPERACIÓN, TRANSFORMACIÓN, COMERCIALIZACIÓN Y PROMOCIÓN DE LOS RESIDUOS SÓLIDOS Y LOS PRODUCTOS </t>
  </si>
  <si>
    <t>GENERAR CONOCIMIENTOS E IMPLEMENTAR TECNOLOGÍAS ADECUADAS ACORDES CON LAS CARACTERÍSTICAS DE LOS RESIDUOS QUE PERMITAN REALIZAR LA RECOLECCIÓN, RECUPERACIÓN, APROVECHAMIENTO, TRATAMIENTO Y COMERCIALIZACIÓN DE LOS RESIDUOS SÓLIDOS DE MANERA PRODUCTIVA CON LA PARTICIPACIÓN DE LA COMUNIDAD.</t>
  </si>
  <si>
    <t>Desarrollar una (1) acción de innovación, investigación y desarrollo tecnológico, que permitan la recuperación, aprovechamiento, tratamiento y comercialización de los residuos sólidos en el municipio.</t>
  </si>
  <si>
    <t xml:space="preserve"> GESTIÓN DE RESIDUOS SÓLIDOS PELIGROSOS </t>
  </si>
  <si>
    <t>LOGRAR EL ADECUADO MANEJO DE LOS RESIDUOS ESPECIALES DEL MUNICIPIO DE ARMENIA</t>
  </si>
  <si>
    <t>LOGRAR EL ADECUADO MANEJO DE LOS RESIDUOS ESPECIALES DEL MUNICIPIO DE ARMENIA.</t>
  </si>
  <si>
    <t>Participar en el 100% de las mesas de trabajo del Comité de Residuos Hospitalarios y peligrosos que sean convocadas por la Secretaria de Salud Departamental.</t>
  </si>
  <si>
    <t xml:space="preserve"> MANEJO DE ESCOMBROS  </t>
  </si>
  <si>
    <t>Operación, mantenimiento y administración de los escombros en el lugar designado por el Municipio.
Aplicar las medidas necesarias para garantizar el manejo adecuado de los escombros.
Realizar un (1) informe Semestral el manejo de escombros.</t>
  </si>
  <si>
    <t xml:space="preserve">SISTEMAS INTEGRADOS DE MODERNIZACIÓN DE LA CALIDAD   </t>
  </si>
  <si>
    <t>SISTEMA DE GESTIÓN INTEGRADO ESTRUCTURADO E IMPLEMENTADO</t>
  </si>
  <si>
    <t>AVANZAR EN LA CONSOLIDACIÓN DEL MODELO DE GESTIÓN DE LA EMPRESA</t>
  </si>
  <si>
    <t>Desarrollar los procesos de capacitación que permitan el mejoramiento del Sistema de Gestión de Calidad.</t>
  </si>
  <si>
    <t>Subgerencia de Administrativa 
Planeación Corporativa</t>
  </si>
  <si>
    <t>Obtener la Certificación del Sistema de Gestión de Calidad después de ejecutada la auditoria de Seguimiento con  ICONTEC.</t>
  </si>
  <si>
    <t>Avanzar en el proceso de Certificación en  la Norma ISO 18001 – Seguridad Industrial y Salud Ocupacional.</t>
  </si>
  <si>
    <t>Avanzar en la implementación de la Norma NTC -ISO 14001.</t>
  </si>
  <si>
    <t xml:space="preserve">ACREDITACIÓN LABORATORIO CALIDAD DE AGUA  </t>
  </si>
  <si>
    <t>LABORATORIO DE ENSAYO DE CALIDAD DE AGUA ACREDITADO</t>
  </si>
  <si>
    <t>Desarrollo una (1) pre auditoria para acreditación en NTC ISO / IEC 17025 de 2005.</t>
  </si>
  <si>
    <t>Presentación de la documentación requerida por la ONAC para la Acreditación</t>
  </si>
  <si>
    <t xml:space="preserve">LABORATORIO DE CALIBRACION DE MEDIDORES  </t>
  </si>
  <si>
    <t>LABORATORIOS DE CALIBRACION DE MEDIDORES ACREDITADOS</t>
  </si>
  <si>
    <t>Garantizar el mantenimiento y mejoramiento del sistema implementado y acreditado.</t>
  </si>
  <si>
    <t>Cumplir en un 100% con el Plan de Calibración 2015.</t>
  </si>
  <si>
    <t>Cumplir en un 100% con el Plan de  mantenimiento 2015.</t>
  </si>
  <si>
    <t>IMPLEMENTACIÓN Y MANTENIMIENTO DEL MODELO ESTÁNDAR DE CONTROL INTERNO</t>
  </si>
  <si>
    <t>MODELO ESTÁNDAR DE CONTROL INTERNO ACTUALIZADO</t>
  </si>
  <si>
    <t>AVANZAR EN LA CONSOLIDACIÓN DEL SISTEMA DE CONTROL INTERNO DE LA ENTIDAD</t>
  </si>
  <si>
    <t>Avanzar en la consolidación del Sistema de Control Interno.</t>
  </si>
  <si>
    <t>Planeación Corporativa</t>
  </si>
  <si>
    <t xml:space="preserve">CONSOLIDACIÓN SISTEMA DE PLANEACIÓN EPA </t>
  </si>
  <si>
    <t>PROCESO DE PLANIFICACIÓN INTEGRAL FORTALECIDO.</t>
  </si>
  <si>
    <t>AVANZAR EN LA CONSOLIDACIÓN DEL SISTEMA DE PLANEACIÓN CORPORATIVA DE EPA</t>
  </si>
  <si>
    <t>Un (1) informe anual sobre las acciones desarrolladas para la consolidación de un  sistema de Planeación Corporativa.</t>
  </si>
  <si>
    <t>PROMOCIÓN A LA RECONVERSIÓN INDUSTRIAL Y TECNOLÓGICA</t>
  </si>
  <si>
    <t>INICIATIVAS ORIENTADAS A LA RECONVERSIÓN INDUSTRIAL Y TECNOLÓGICA EN LA OPERACIÓN DE LOS SERVICIOS, PROMOVIDAS</t>
  </si>
  <si>
    <t>AVANZAR EN LA PROMOCIÓN A LA RECONVERSIÓN INDUSTRIAL Y TECNOLÓGICA</t>
  </si>
  <si>
    <t>Un (1) informe anual sobre las acciones desarrolladas para la promoción a la reconversión industrial y tecnológica.</t>
  </si>
  <si>
    <t xml:space="preserve">Subgerencia de Administrativa </t>
  </si>
  <si>
    <t>IMPLEMENTACIÓN DE TECNOLOGÍAS PROPIAS Y PLANES PILOTO</t>
  </si>
  <si>
    <t>TECNOLOGÍAS PROPIAS Y PLANES PILOTO QUE PERMITAN DESARROLLAR ACCIONES DE MEJORAMIENTO O INNOVACIÓN EN LA PRESTACIÓN Y USO EFICIENTE DE LOS SERVICIOS OPERADOS, IMPLEMENTADAS</t>
  </si>
  <si>
    <t>AVANZAR EN LA IMPLEMENTACIÓN DE TECNOLOGÍAS PROPIAS Y PLANES PILOTO</t>
  </si>
  <si>
    <t>Un (1) Informe anual de identificación de las  inversiones o acciones que sean requeridas para la implementación de tecnologías propias y planes piloto.</t>
  </si>
  <si>
    <t xml:space="preserve">ACOMPAÑAMIENTO Y PARTICIPACIÓN COMUNITARIA  </t>
  </si>
  <si>
    <t>NÚMERO DE ACTUACIONES DE ACOMPAÑAMIENTO A LAS GESTIONES Y ACTIVIDADES QUE DENTRO DE SU DINÁMICA SOCIAL, DESARROLLEN LAS COMUNIDADES ORGANIZADAS, FRENTE A LAS CUALES SEA SOLICITADA LA PRESENCIA INSTITUCIONAL.</t>
  </si>
  <si>
    <t>AVANZAR EN EL DISEÑO Y APLICACIÓN DE ESTRATEGIAS DE ACOMPAÑAMIENTO Y PARTICIPACIÓN COMUNITARIA POR PARTE DE EPA</t>
  </si>
  <si>
    <t>Propiciar espacios Interinstitucionales que permitan orientar y sistematizar las actuaciones de la entidad hacia el acompañamiento y participación comunitaria en las 10 comunas de la ciudad de Armenia.</t>
  </si>
  <si>
    <t>Asistente de Gerencia- Gestión Social</t>
  </si>
  <si>
    <t>FORTALECIMIENTO DE LA IMAGEN CORPORATIVA</t>
  </si>
  <si>
    <t>AVANCE DEL PLAN DE MEDIOS INSTITUCIONAL.</t>
  </si>
  <si>
    <t>AVANZAR EN EL FORTALECIMIENTO
DE LA IMAGEN CORPORATIVA DE LA 
ENTIDAD</t>
  </si>
  <si>
    <t>Asistente de Gerencia</t>
  </si>
  <si>
    <t>Diseñar y  aplicar estrategias para el fortalecimiento interno y externo de la imagen corporativa.</t>
  </si>
  <si>
    <t>Realizar acompañamiento a las actividades institucionales e interinstitucionales de EPA.</t>
  </si>
  <si>
    <t>DESARROLLO DE RESPONSABILIDAD FRENTE A LA MINIMIZACIÓN DE IMPACTOS AMBIENTALES</t>
  </si>
  <si>
    <t>CAMPAÑAS Y ACCIONES PARA FORTALECER LA PARTICIPACIÓN CIUDADANA EN LA GESTIÓN DE LOS SERVICIOS PÚBLICOS, A TRAVÉS DEL DESARROLLO DE CAPACIDADES Y AUTONOMÍA DE LOS ENTES DE PARTICIPACIÓN Y VIGILANCIA COMUNITARIA.</t>
  </si>
  <si>
    <t>ARTICULAR A LOS CIUDADANOS EN LA GESTIÓN DE LA EPA ESP</t>
  </si>
  <si>
    <t>Identificar y adquirir una (1) herramienta que permita el seguimiento y monitoreo de los aspectos ambientales generados por la Empresa y sus estrategias de mitigación.</t>
  </si>
  <si>
    <t>FORTALECIMIENTO DE LA PARTICIPACIÓN CIUDADANA EN LA GESTIÓN</t>
  </si>
  <si>
    <t>Promover en los diferentes actores de participación y vigilancia comunitaria el trabajo en equipo para mejorar el nivel de satisfacción y participación efectiva de la ciudadanía en la gestión de los servicios públicos domiciliarios</t>
  </si>
  <si>
    <t xml:space="preserve">ADECUACIÓN DE LAS INSTALACIONES LOCATIVAS </t>
  </si>
  <si>
    <t>HERRAMIENTAS Y EQUIPOS ADQUIRIDOS Y EN FUNCIONAMIENTO</t>
  </si>
  <si>
    <t>DOTAR A EMPRESAS PÚBLICAS DE ARMENIA DE LAS HERRAMIENTAS DE APOYO FÍSICO QUE LE PERMITAN MEJORAR LA PRESTACIÓN DE LOS SERVICIOS Y TENER EN OPERATIVIDAD LA  PLATAFORMA INFORMÁTICA</t>
  </si>
  <si>
    <t>Mantenimiento, adecuación y mejora de las condiciones ambientales y  locativas de la empresa.</t>
  </si>
  <si>
    <t>Subgerencia Administrativa</t>
  </si>
  <si>
    <t>ADQUISICIÓN DE HERRAMIENTAS Y EQUIPOS DE LOS SERVICIOS</t>
  </si>
  <si>
    <t>Realizar Acciones requeridas para la Adquisición de Herramientas y Equipos de los Servicios necesarios para el desarrollo de la actividades de EPA ESP..</t>
  </si>
  <si>
    <t>Adquisición de un (1) vehículo para el desarrollo de actividades de representación y desplazamiento inherentes al cargo de Gerencia General.
Presupuesto Inicial 
Adición:
Deducción:
Crédito: 83.335
Contracredito: 
Presupuesto Definitivo. 83.335</t>
  </si>
  <si>
    <t>SISTEMA DE INDICADORES, EVALUACIÓN Y MONITOREO EN AGUA POTABLE Y SANEAMIENTO BÁSICO</t>
  </si>
  <si>
    <t>ACCIONES PARA IMPLEMENTAR, MEJORAR Y MANTENER EN OPERACIÓN EL SISTEMA DE INDICADORES, EVALUACIÓN Y MONITOREO DE LA GESTIÓN EN AGUA POTABLE Y SANEAMIENTO BÁSICO.</t>
  </si>
  <si>
    <t>AVANZAR EN LA IMPLEMENTACIÓN DE UN SISTEMA DE INDICADORES, EVALUACIÓN Y MONITOREO EN AGUA POTABLE Y SANEAMIENTO BÁSICO, ÚTIL PARA LA TOMA DE DECISIONES Y EVALUACIÓN DE POSICIÓN DENTRO DEL SECTOR.</t>
  </si>
  <si>
    <t>Implementar, mejorar y mantener en operación el Sistema de Indicadores, Evaluación y Monitoreo de la gestión en Agua Potable y Saneamiento.</t>
  </si>
  <si>
    <t>BANCO DE PROGRAMAS Y PROYECTOS DE INVERSIÓN EN AGUA POTABLE Y SANEAMIENTO BÁSICO</t>
  </si>
  <si>
    <t>BANCO DE PROGRAMAS Y PROYECTOS DE INVERSIÓN DE EPA ESP, EN OPERACIÓN.</t>
  </si>
  <si>
    <t>FORTALECER EL BANCO DE PROGRAMAS Y PROYECTOS DE INVERSIÓN EN AGUA POTABLE Y SANEAMIENTO BÁSICO DE EMPRESAS PÚBLICAS DE ARMENIA</t>
  </si>
  <si>
    <t>Mantener en un 100% la operación el Banco de Programas y Proyectos de Inversión de EPA ESP.</t>
  </si>
  <si>
    <t>* Operación en un 100% de Banco de Programas y Proyectos de Inversión de EPA ESP.
* Acompañamiento a las diferentes unidades organizativas de la Entidad en el proceso de formulación y seguimiento a proyectos de inversión.
* Elaboración del 100% de los informes relacionados con los proyectos de inversión 
Presupuesto Inicial 42.000
Adición:
Deducción:
Crédito: 
Contracredito: 
Presupuesto Definitivo. 42.000</t>
  </si>
  <si>
    <t>SISTEMA DE INFORMACIÓN GERENCIAL SIGER</t>
  </si>
  <si>
    <t>SISTEMA DE INFORMACIÓN GERENCIAL IMPLEMENTADO.</t>
  </si>
  <si>
    <t>ADQUISICIÓN Y ACTUALIZACIÓN DE HARDWARE Y SOFTWARE</t>
  </si>
  <si>
    <t>GESTIONAR LOS RECURSOS REQUERIDOS PARA MANTENER EN OPERACIÓN LA PLATAFORMA TECNOLÓGICA Y LOS SISTEMAS DE INFORMACIÓN DE LA ENTIDAD.</t>
  </si>
  <si>
    <t xml:space="preserve">DOTAR A EMPRESAS PÚBLICAS DE ARMENIA DE LAS HERRAMIENTAS DE
APOYO TECNOLÓGICO QUE
LE PERMITAN MEJORAR LA
PRESTACIÓN DE LOS SERVICIOS
</t>
  </si>
  <si>
    <t>Mantener en operación  la plataforma tecnológica y de comunicaciones de EPA EPS.
Implementar los procesos y procedimientos de las Tics aplicables a EPA ESP.</t>
  </si>
  <si>
    <t xml:space="preserve">REHABILITACIÓN Y SOPORTE DE RECURSOS INFORMÁTICOS </t>
  </si>
  <si>
    <t>Realizar acciones tendientes a la eficiente operación de la Plataforma tecnológica y los sistema de información de la Entidad.</t>
  </si>
  <si>
    <t>Realizar una (1) Actualización del Censo de Usuarios y Normalización de la Base de Datos</t>
  </si>
  <si>
    <t>DESARROLLO Y FORTALECIMIENTO DE COMPETENCIAS LABORALES</t>
  </si>
  <si>
    <t>NÚMERO DE CAPACITACIONES O CAMPAÑAS CON EL PERSONAL INTERNO</t>
  </si>
  <si>
    <t>DESARROLLAR Y FORTALECER LAS COMPETENCIAS LABORALES DE LOS FUNCIONARIOS DE LA EPA ESP PARA EL ÓPTIMO DESEMPEÑO DE SUS FUNCIONES</t>
  </si>
  <si>
    <t>Desarrollar acciones tendientes a la  al fortalecimiento de las competencias laborales de los funcionarios de la empresa.</t>
  </si>
  <si>
    <t xml:space="preserve"> FORTALECIMIENTO DE LOS PROCESOS DE VIGILANCIA, INTERVENTORÍA, SUPERVISIÓN, SEGUIMIENTO O CONTROL A OPERADORES DE SERVICIOS E INVERSIONES</t>
  </si>
  <si>
    <t>SERVICIO DE ALUMBRADO PÚBLICO, CON INTERVENTORÍA DESARROLLADA, DE ACUERDO CON LAS COMPETENCIAS QUE SEAN ASIGNADAS O CONTRATADAS CON EPA ESP, POR PARTE DEL MUNICIPIO DE ARMENIA.</t>
  </si>
  <si>
    <t>MEJORAR LOS PROCESOS DE PROCESOS DE VIGILANCIA, INTERVENTORÍA, SUPERVISIÓN, SEGUIMIENTO O CONTROL A LOS SERVICIOS O COMPONENTES DE SERVICIOS ENTREGADOS POR EPA ESP Y A LAS INVERSIONES REALIZADAS EN OTROS NEGOCIOS.</t>
  </si>
  <si>
    <t>Garantizar el proceso de administración, operación y mantenimiento del Servicio de Alumbrado Público; teniendo en cuanta el Convenio Interadministrativo firmado con el Municipio de Armenia.
Garantizar el proceso de Interventoría al desarrollo y cumplimiento del Contrato celebrado por EPA ESP con Frigocafe SA para la operación de la Central de Beneficio de Carnes.
Seguimiento y control a la participación de EPA ESP en la empresa ENREVSA SA, operadora de la  PCH El Bosque y Sociedad Aquaseo SA ESP, operadora de servicios públicos en Tumaco y Magangue.</t>
  </si>
  <si>
    <t>Subgerencia Administrativa
Dirección de Financiamiento</t>
  </si>
  <si>
    <t>ANÁLISIS PARA EL DESARROLLO DE NUEVAS UNIDADES DE NEGOCIO</t>
  </si>
  <si>
    <t>RECURSOS REQUERIDOS PARA DESARROLLAR EL ESTUDIO DE FACTIBILIDAD Y CONVENIENCIA PARA LA PRESTACIÓN DEL SERVICIO DE ALUMBRADO PÚBLICO POR PARTE DE EPA ESP, IDENTIFICADOS Y GESTIONADOS.</t>
  </si>
  <si>
    <t>ANALIZAR LA VIABILIDAD DE IMPLEMENTACIÓN Y DESARROLLO DE NUEVAS UNIDADES DE NEGOCIO, A PARTIR DE LOS SERVICIOS OPERADOS O DE OTROS SERVICIOS.</t>
  </si>
  <si>
    <t>Analizar la viabilidad y conveniencia del desarrollo y continuidad de inversiones por parte de EPA ESP en otros negocios como Envasadora de Agua, Parqueadero, ENREVSA SA, AQUASEO SA ESP.
Análisis de viabilidad y conveniencia de la ampliación del área de operación de los servicios de Agua Potable y Saneamiento Básico a otros municipios.</t>
  </si>
  <si>
    <t>La Dirección de Financiamiento realiza el registro a nivel de costos el desarrollo de las inversiones de Empresas Publicas en otros negocios como Envasadora de Agua y Parqueadero.
Así mismo, monitorea las inversiones en ENREVSA SA y AQUASEO SA ESP.</t>
  </si>
  <si>
    <t>1010
Alumnos</t>
  </si>
  <si>
    <t>596 Personas</t>
  </si>
  <si>
    <t>Se dio inicio al arranque y puesta en marcha de la PTAR La Marina.
Presupuesto Inicial: 400.000
Adición: 272.197
Deducción:
Crédito: 
Contracredito: 
Presupuesto Definitivo. 672.197</t>
  </si>
  <si>
    <t>Durante la ejecución de la construcción del colector Zanjón Hondo tramos 3 y 5, se ha encontrado la necesidad de realizar una adición presupuestal a los contratos de obra e interventoría, lo cual fue autorizado por parte de la entidad y ascienden a la suma de $1.422.196.546 y en el cual se construyeron 520 ml de colector
Presupuesto Inicial 1.852.000
Adición:
Deducción:
Crédito: 78.000
Contracredito: 500.608
Presupuesto Definitivo. 1.429.392</t>
  </si>
  <si>
    <t>Un (1) informe anual de identificación de las inversiones o acciones que sean requeridas para la reposición de los componentes de captación y conducción de agua cruda.</t>
  </si>
  <si>
    <t>Línea base del indicador de producto de la meta del proyecto (31/12/2014)</t>
  </si>
  <si>
    <t>Línea base de la meta del indicador de la actividad (31/12/2014)</t>
  </si>
  <si>
    <t>El proceso de captación y Tratamiento elaboro un (1) informe  Anual de Identificación de las inversiones o acciones que sean requeridas para la expansión de los componentes de producción de agua potable.</t>
  </si>
  <si>
    <t>Un (1) informe anual de identificación de las  inversiones o acciones que sean requeridas para la reposición de los componentes de producción de agua potable, el cual destaca la optimización de unidades de filtración de la Planta de Tratamiento de Agua Potable con la que cuenta EPA ESP, localizada en el sector de regivit en el municipio de Armenia; así mismo, Construcción - Rehabilitación e instalación de componentes metálicos así como el mantenimiento del sistema de bombeo de agua a los diferentes puntos de Planta de Tratamiento.
Adicional a lo anterior, los estudios, diseños definitivos, presupuesto y especificaciones de construcción para el sistema de tratamiento de lodos de la planta de tratamiento de agua potable de Empresas Públicas de Armenia E.S.P.</t>
  </si>
  <si>
    <t>Empresas Públicas de Armenia E.S.P. cuenta actualmente con un Plan de Saneamiento y Manejo de Vertimientos - PSMV, aprobado por la autoridad ambiental competente, que para el caso es la Corporación Autónoma Regional - CRQ mediante Resolución 263 de 2009, en la cual se estableció las diferentes actividades, obras e inversiones necesarias para sanear las diferentes fuentes hídricas del municipio de Armenia en el Área urbana.
Es importante resaltar que se reformulo y ajusto el  Plan de Saneamiento y Manejo de Vertimiento - PSMV aprobado por la autoridad ambiental competente, debido a que debe de ser acorde a las normativas actuales y las condiciones operativas del sistema de alcantarillado. Este documento esta en espera de aprobación por parte de la CRQ.</t>
  </si>
  <si>
    <t>Empresas Públicas de Armenia E.S.P. tiene inmerso dentro del Plan de Saneamiento y Manejo de Vertimientos - PSMV aprobado por la autoridad ambiental competente, que para el caso es la Corporación Autónoma Regional - CRQ mediante Resolución 263 de 2009 en la cual se establecen las diferentes actividades, obras e inversiones necesarias para sanear las diferentes fuentes hídricas del municipio.
En este se establece la implementación de tres (3) Plantas de Tratamiento de Aguas Residuales - PTAR denominadas la Marina, Verdum y la Florida; en la actualidad se dio inicio al arranque y puesta en marcha de la PTAR la Marina la cual tratará el treinta por ciento (30%) del agua residual del municipio de Armenia, beneficiando aproximadamente setenta mil (70.000) habitantes de la zona sur de la ciudad. 
Es por la razón anterior que se hace innecesario invertir recursos en la reposición de componentes técnicos de ALTERNATIVAS NO CONVENCIONALES DE TRATAMIENTO DE AGUAS RESIDUALES TAR, para solucionar problemas puntuales del municipio que no generan gran impacto sobre las fuentes hídricas y las poblaciones aledañas.</t>
  </si>
  <si>
    <t>A la fecha de corte se han revisado y actualizado los planes de contingencia pertenecientes a la Subgerencia de aguas, el cual se socializo en mesas de trabajo interinstitucionales y con el personal operativo de Acueducto y Alcantarillado EPA ESP</t>
  </si>
  <si>
    <t xml:space="preserve">Se elabora en conjunto con la Subgerencia de Aguas el informe de  los sectores validados.
Se ingresa la información al SIG </t>
  </si>
  <si>
    <t xml:space="preserve">Se elaboró Plano de los Puntos de Muestreo y su alimentación.
Se recopiló toda la información del IRCA para las vigencias 2014 y 2015
Se realiza análisis para puntos de interés general (Tanques de Almacenamiento - Salida PTAP)   </t>
  </si>
  <si>
    <t>De manera permanente se realiza la aprobación y seguimiento de los Proyectos Hidrosanitarios
Presupuesto Inicial 172.000
Adición:
Deducción:
Crédito: 
Contracredito: 88.487
Presupuesto Definitivo. 83.513</t>
  </si>
  <si>
    <t>A través del Personal de Planta vinculado a las actividades del Plan de Gestión Integral de Residuos Solidos, se ha asistido al Comité de Gestión Ambiental, se estuvo atentos a las convocatorias del Comité de Residuos Sólidos Municipal, se realiza acompañamiento y apoyo a las 22 actividades interinstitucionales de Gestión Integral de Residuos Solidos con la participación de 118 personas y 19 institucionales con la asistencia de 104 personas.
Presupuesto Inicial 5.000
Adición:
Deducción:
Crédito: 
Contracredito: 5.000
Presupuesto Definitivo: 0</t>
  </si>
  <si>
    <t>Atención a 258 Peticiones, Quejas y Reclamos presentados por lo usuarios relacionados con el Manejo Integral de Residuos Solidos</t>
  </si>
  <si>
    <t xml:space="preserve">Diseño y aplicación de estrategias enfocadas al fomento empresarial para la recuperación, aprovechamiento y comercialización de Residuos Solidos Municipales, las cuales involucra un trabajo coordinado con los recuperadores organizados e identificados por la EPA ESP.
Presupuesto Inicial: 0
Adición: 0
Deducción:
Crédito: 15.000
Contracredito: 0
Presupuesto Definitivo. 15.000
</t>
  </si>
  <si>
    <t>Empresas Públicas de Armenia E.S.P suscribió con la Universidad del Quindío Convenio Marco para aunar esfuerzos para la formulación del proyecto de Investigación y desarrollo tecnológico, que permitan la recuperación, aprovechamiento, tratamiento y comercialización de los residuos sólidos en el municipio de Armenia, en el marco del desarrollo del PGIRS.</t>
  </si>
  <si>
    <t>A través del Personal de Planta vinculado se estuvo atento a las convocatorias al Comité de Residuos Hospitalarios y peligrosos que sean realizadas por la Secretaria de Salud Departamental.</t>
  </si>
  <si>
    <t>EPA ESP., dispuso un técnico quien realizo visitas de exploración de mercado, georefenciación del predio con coordenadas de GPS, Registro de toda la información solicitada, Entrega de Información en medio magnético, planos y fotos para el trabajo al proceso comercial, para su vinculación.
Presupuesto Inicial 33.000
Adición:
Deducción:
Crédito: 
Contracredito: 
Presupuesto Definitivo. 33.000</t>
  </si>
  <si>
    <t>Julio Cesar Escobar Posada</t>
  </si>
  <si>
    <t>Consolido. Isabel Cristina Marín Londoño</t>
  </si>
  <si>
    <t>Durante el 2015, se realizaron actividades de sensibilización a la comunidad sobre su corresponsabilidad entre usuarios - empresa frente a la prestación de servicios de acueducto, alcantarillado y aseo., con el fin de mejorar el nivel de satisfacción y participación efectiva de la ciudadanía en la gestión de los servicios públicos domiciliarios
Adicional a lo anterior, EPA E.S.P., promociona la participación ciudadana en la gestión de los servicios públicos, a partir de la Consolidación y presentación de los informes de gestión (Consejo Territorial de Planeación, Concejo Municipal) y rendición de cuentas publicas a la comunidad a través de la Audiencia Conjunta con la Administración Municipal, la divulgación de la información relacionada con la prestación de servicios de EPA ESP., a través de los canales de comunicación establecidas por la empresa, respuesta a las solicitudes de información presentadas por la comunidad y el Seguimiento al cumplimiento de los compromisos de Empresas Públicas de Armenia contenidos en el Plan de Desarrollo Comunal, entre otros.</t>
  </si>
  <si>
    <t>Empresas Públicas de Armenia E.S.P., a través de la Dirección de Planeación Corporativa a realizado la consolidación del Eje Trasversal de información y comunicación de acuerdo al MECI 943 de 2014, Ley 1712 de 2015 "Trasparencia Publica" y Ley 962 de 2011 en lo que respecta al comité de edición y comunicación, con el fin de reflejar para EPA ESP., una información clara, precisa, concisa, consolidada e integral, que le permita al cliente externo e interno, conocer como se encuentra la empresa desde los aspectos técnicos, financieros y jurídicos.
Por otra parte,  se programaron y realizaron las Auditorias internas por parte de la Dirección de Control Gestión para la Evaluación y Seguimiento a cada uno de los procesos, donde se revisan Mapas de Riesgos y Controles, se valoriza el riesgo y se plantean recomendaciones al respecto, los resultados de la auditoria se comunican a la Gerencia.
Adicional a lo anterior, Control Gestión realizo actividades para la promoción y el fomento de la cultura del autocontrol.</t>
  </si>
  <si>
    <t xml:space="preserve">Se realizó la modelación hidráulica alcanzando un porcentaje de avance del 90%, en  marco de este proyecto se ejecutaron diferentes actividades que sirvieron de datos de entrada para la  alimentación del modelo hidráulico como lo son: la obtención de la topología de la red, plano de alturas, base de datos de consumos de los sectores hidráulicos del sistema, propiedades físicas del sistema, catastro de redes curvas de comportamiento de caudal y presión. </t>
  </si>
  <si>
    <t>1- Nueve (9) sedes EPA con equipo de medición: Medidor ǿ 1/2" Tanque 5, Medidor ǿ 1/2" Tanque 6, Medidor ǿ 1/2" Caimo,  Medidor ǿ 1/2" Tanque Regivit, Medidor ǿ 1/2" Sede Abedules, Medidor ǿ 2" Sede Aseo,  Macromedidor edificio CAM, Medidor 2" Sedes Corbones, Medidor 1.5" LECA.
2- Cuatro (4) Informes de seguimiento a los consumos de las sedes EPA reportadas en el programa IS.</t>
  </si>
  <si>
    <t>Mediante el contrato No. 022 de 2015 "REPOSICION DE COLECTORES  EN DIFERENTES SECTORES DE LA CIUDAD DE ARMENIA" con un presupuesto de $147.541.952,30, se ejecuto la reposición de 78 metros lineales de tubería.
Presupuesto Inicial. 267.500
Adición: 
Deducción:
Crédito: 115.608
Contracredito: 216.000
Presupuesto Definitivo. 167.108</t>
  </si>
  <si>
    <t>1. Se cumple el parámetro de calidad de agua para consumo humano. Resultado. Sin Riesgo 
2. Optimización de unidades de filtración de la Planta de Tratamiento de Agua Potable con la que cuenta EPA ESP.
3. Consultoría para estudios, diseños definitivos, presupuesto y especificaciones de construcción para el sistema de tratamiento de lodos de la planta de tratamiento de agua potable.
Presupuesto Inicial 718.200
Adición: 584.214
Deducción:
Crédito: 200.000
Contracredito: 30.000
Presupuesto Definitivo. 1.472.414</t>
  </si>
  <si>
    <t>1. Inscripción al programa PICCAP.
2. Eliminación y transporte residuos químicos del laboratorio.
3.  Las instalaciones funcionan adecuadamente. 
NOTA. Las recomendaciones por parte de la Auditora Externa encargada de realizar el acompañamiento y asesorar el proceso de Acreditación del Laboratorio de Ensayo de Calidad de Agua, no relacionan adecuaciones locativas del LECA.
4. Mantenimiento, calibración y calificación del desempeño y operacional de los equipo de Laboratorio
Presupuesto Inicial: 176.500
Adición:
Deducción:
Crédito: 
Contracredito:
Presupuesto Definitivo. 176.500</t>
  </si>
  <si>
    <t>1. Rehabilitación del alcantarillado sanitario en la carrera 11 entre calles 9A norte y 10 norte 
2. Adquisición de los equipos, personal y materiales requeridos para la atención oportuna de los daños reportados.
3. Mantenimiento preventivo y correctivo de los equipos asignados al proceso.
Presupuesto Inicial: 803.500
Adición:
Deducción:
Crédito: 515.000
Contracredito:
Presupuesto Definitivo. 1.318.500</t>
  </si>
  <si>
    <t>Se realizo el Manual de Operación de la Estación de Bombeo</t>
  </si>
  <si>
    <t>Durante la vigencia 2014 se adelantó en el proceso de estudio para la reformulación y ajuste de las metas de descontaminación establecidas en el Plan de Saneamiento y Manejo de Vertimiento - PSMV aprobado por la autoridad ambiental competente, que para el caso es la Corporación Autónoma Regional - CRQ mediante Resolución 263 de 2009, debido a que debe de ser acorde a las normativas actuales y las condiciones operativas del sistema de alcantarillado.
Es pertinente manifestar que el Plan de Saneamiento y Manejo de Vertimientos- PSMV Ajustado y  reformulado  se presenta ante la autoridad Ambiental (CRQ) competente para su aprobación;  sin embargo,  se presentaron cambios a la normativa lo cual obliga a realizar ajustes al documento en mención con el apoyo de la subgerencia técnica de EPA ESP, y luego de esto se procederá a radicar el nuevo documento ante la CRQ para su aprobación</t>
  </si>
  <si>
    <t>1. Verificación  y validación del catastro de redes.
2. Estructuración de la topología de las redes del sistema de acueducto.
3. Validaciones hidráulicas.
4. Levantamiento topográfico detallado para realizar actividades de investigación, validación y digitalización de catastro de redes de acueducto en la ciudad de Armenia.
Presupuesto Inicial 43.000
Adición:
Deducción:
Crédito: 45.017
Contracredito: 0
Presupuesto Definitivo. 88.017</t>
  </si>
  <si>
    <t xml:space="preserve">
1. Estudio de gases producidos en el parque de los sueños en la ciudad de Armenia
2. Dos (2) socializaciones a al comunidad aledaña al Parque de los sueños.
3. Cinco (5) jornadas de poda.
Presupuesto Inicial: 75.000
Adición: 0
Deducción:
Crédito: 
Contracredito: 20.000
Presupuesto Definitivo. 55.000
</t>
  </si>
  <si>
    <t>1- Para fortalecer el Proceso de planificación integral se ha realizado a través de la Dirección de Planeación acciones como:
2- Consolidación y seguimiento al Plan de Acción, informes de gestión y demás documentos relacionados con el sistema de planificación de la empresa.
3- Normalización de nuevos formatos que permitan mejorar la calidad de los procesos de EPA  ESP.
4- Ejecución de acciones encaminadas al cumplimiento de la plataforma estratégica de la empresa.
5- Revisión por la Dirección realizada durante el primer trimestre de 2015.
6- Además Auditorias Internas relazadas a los Laboratorios de Calibración de Medidores y Ensayo de Calidad de Agua en cumplimiento al cronograma.</t>
  </si>
  <si>
    <t>1- Mantenimiento de aplicativo para la distribución , seguimiento y control de los documentos Internos y Gestión de Calidad implementando la Política Cero Papel.   
2- Operación del Comité de Gobierno en Línea y Anti trámite.
3- Formulación del Plan de Acción de Gobierno en Línea Para la vigencia 2015
4- Ejecución de  acciones de formación al comité de gobierno en línea para la formulación y adopción de la Política Editorial, según los lineamientos de Gobierno en Línea 
6- Actividades tendientes a consolidar el Datacenter principal de EPA en Nivel II del estándar TIA 942 5. Apoyar a la Subgerencia Administrativa en la selección de productos y toma de decisiones sobre adquisiciones o reemplazo de elementos para la plataforma TIC de EPA ESP.</t>
  </si>
  <si>
    <t>1- Participación en actividades interinstitucionales como: Todos Ponen, Tardes con la Alcaldesa, Plan de Desarrollo Comunal,  Armenia Solidaria, Rendición de cuentas Comunales.
2- Asistencia a encuentros comunitarios y jornadas  especiales realizadas en las comunas de la ciudad de Armenia.
3- Sensibilización a la comunidad sobre su corresponsabilidad entre usuarios - empresa frente a la prestación de servicios de acueducto, alcantarillado y aseo.
4- Divulgar los resultados obtenidos por EPA ESP en cumplimiento a los compromisos establecidos en el Plan de Desarrollo Comunal.
Presupuesto Inicial 5.000
Adición:
Deducción:
Crédito: 
Contracredito: 
Presupuesto Definitivo. 5.000</t>
  </si>
  <si>
    <t>Se elaboró la Guía para la identificación y evaluación de aspectos e impactos ambientales PC-G-003 en la cual se describe la metodología para identificar y evaluar los aspectos ambientales generados durante el desarrollo de las actividades de la empresa en la prestación de los servicios públicos domiciliarios de acueducto, alcantarillado y aseo. Así mismo, se elaboraron las matrices de identificación y evaluación de aspectos e impactos ambientales PC-MA-003 en las cuales, se realizó la aplicación de la metodología para cada una de las actividades puntuales ejecutadas por los procesos de la empresa, adicional a esto, se establecieron las estrategias de mitigación para cada uno de los impactos valorados; estas estrategias de mitigación se consolidaron en las siguientes guías de manejo ambiental: 
• Guía de Uso Eficiente y Ahorro de Energía
• Guía para el Control de Vertimientos
• Guía para la Gestión Integral de Residuos No Peligrosos
• Guía para la Gestión Integral de Residuos Peligrosos
• Procedimiento para el Manejo Seguro de Sustancias Químicas
Presupuesto Inicial 5.000
Adición:
Deducción:
Crédito: 
Contracredito: 3.200
Presupuesto Definitivo. 1.800</t>
  </si>
  <si>
    <t>1. Se adelantó la actividad correspondiente al censo de usuarios, lo que permitió el fortalecimiento y validación de fichas catastrales vs predios.
2. Se realiza la actualización de las Fichas Catastrales bajo la estructura manejada por el IGAC (30 Dígitos) 
Presupuesto Inicial 30.000
Adición:
Deducción:
Crédito: 19.500
Contracredito: 19.514
Presupuesto Definitivo. 29.986</t>
  </si>
  <si>
    <t>Adquisición de un (1) vehículo tipo Van para los operarios
Presupuesto Inicial: 380.000
Adición: 145.402
Deducción:
Crédito: 
Contracredito: 
Presupuesto Definitivo.525.402</t>
  </si>
  <si>
    <t>1. Se realizó la actualización de la documentación implementada. 
2. Se suscribió Contrato  para actividades de implementación de la Norma NTC ISO/IEC 17025 - Se acreditarán los siguientes Parámetros: Alcalinidad, Turbiedad, Aluminio 
3. Validación en  Aluminio y se encuentra en proceso de validación Alcalinidad.
4. Envío a la ONAC de la documentación para el proceso de acreditación del Laboratorio de Ensayo de Calidad de Agua.
Presupuesto Inicial: 60.000
Adición: 0
Deducción: 0
Crédito: 7.997
Contracredito: 15.000
Presupuesto Definitivo. 52.997</t>
  </si>
  <si>
    <t xml:space="preserve">La Dirección de Planeación Corporativa realiza consolidación y monitoreo periódica de los indicadores determinados por los procesos y lo socializa de acuerdo a lo dispuesto en la Resolución CRA 315 de 2005.
Actualización de la Guía Metodológica para la gestión y reporte de indicadores donde se evidencia a inclusión de la normatividad aplicable vigente EPA ESP.
Se realizo la Matriz de indicadores de procesos según la Resolución 688 de 2014, el Formulario de indicadores cuantitativo de gestión de Acueducto, Alcantarillado y Aseo del Anexo Resolución No SSPP 2010130048765 con sus respectivas equivalencias.
</t>
  </si>
  <si>
    <t>Se realizo capacitación en la norma :
280201198 Seguridad y Salud en el trabajo
280301052 Instalación de redes de acueducto y alcantarillado</t>
  </si>
  <si>
    <t>1- Se garantizaron los servicios profesionales especializados para coordinar y desarrollar actividades contempladas en el Modelo de Intervención para la Recuperación, Conservación y Mantenimiento de la Cuenca Alta del Río Quindío.
Adicional a lo anterior, se prestaron los servicios de acompañamiento en actividades de reforestación y capacitación para el desarrollo del Modelo de Intervención para la Recuperación, Conservación y Mantenimiento de la Cuenca Alta del Río Quindío.
2- Se realizó el mantenimiento y recuperación de áreas forestales en algunos de los predios localizados en el sector de la fuente de abastecimiento de agua cruda de EPA ESP. Municipio de Salento en el sector de Baquía - parte media de la Subcuenca del Rio Quindío.
3- Se suscribió convenio Interadministrativo con el municipio de Armenia cuyo objeto es " Intervención técnica en los predios priorizados del Municipio de Armenia adquiridos bajo el artículo 111 ley 99/93 localizados en la cuenca alta del rio Quindío con aptitud y con fines de mantenimiento, recuperación, conservación y protección de la fuente hídrica abastecedora de EPA ESP
Presupuesto Inicial 70.000
Adición: 199.970
Deducción:
Crédito: 10.000
Contracredito:
Presupuesto Definitivo. 279.970</t>
  </si>
  <si>
    <t>1- Instalación y/o reposición de cinco (5) válvulas de HF entre 2" y 24".
2- Reposición de diez y ocho (18) válvulas en la red de distribución de acueducto e instalación de catorce (14).
3- Construcción de un (1) modulo del Tanque de Corbones de acuerdo a lo establecido en el estudio estructural, se reprogramo para la vigencia 2017.
Presupuesto Inicial 800.000
Adición:
Deducción:
Crédito: 
Contracredito: 
Presupuesto Definitivo. 800.000</t>
  </si>
  <si>
    <t>1- Adquisición de cuerpos en acero inoxidable para filtros del piloto de las estaciones de macromedición y regulación de EPA ESP.
2- Mantenimiento mecánico programado de las válvulas reguladoras y macromedidoras en el periodo reportado, incluyendo algunos mantenimientos de tipo correctivo por necesidad del servicio.
3- Adquisición de uniones, racores y elementos menores para el mantenimiento y optimización de las estaciones macromedidoras y reguladoras de EPA ESP
4- Mantenimiento del sistema de conexión radial y satelital del Centro de Control Maestro.
Presupuesto Inicial 43.900
Adición:
Deducción:
Crédito: 75.000
Contracredito:
Presupuesto Definitivo. 118.900</t>
  </si>
  <si>
    <t>1- Se realizaron sensibilizaciones en Cultura del Agua en las instituciones Educativas: 
Santa Teresa de Jesús Sede La Florida, Santa Teresa de Jesús, Santa Teresa de Jesús Sede Ciudad Armenia, Gustavo Matamoros, Jesús María Ocampo, Nuestra Señora de Fátima, Niño Jesús Obrero, Eudoro Granada, Marcelino Champagña, CADS Sede Santa Eufracia, CADS, CADS Sede Amparo Santa Cruz, SENA Comercio y Turismo
2- Se adquirieron 300 cartillas interactivas Agua para Todos y 300 Acuapolios para el desarrollo de las actividades de sensibilización.
Presupuesto Inicial 15.000
Adición:
Deducción:
Crédito: 15.000
Contracredito: 
Presupuesto Definitivo. 30.000</t>
  </si>
  <si>
    <t>1- Se realizaron los estudios y diseños para la construcción de redes de acueducto.
2- Suscribieron las siguientes obras 
- Construcción de las redes de acueducto de Empresas Públicas de Armenia ESP, 
en el barrio Villa Carolina Etapa 2, en las manzanas C,G,H,I,J. (Instalación de 471,64 metros lineales de tubería)
- Ampliación de la cobertura del servicio de acueducto de Empresas Públicas de 
Armenia ESP, en el sector de la avenida centenario comprendido entre el batallón
de servicios No 8 Cacique Calarcá y la calle 13 norte opcional ramal uno
(izquierdo) del Municipio de Armenia. (800 metros lineales de tubería contratados)
- Expansión de redes de acueducto de EPA ESP, en la carrera 18 entre calles 15 y  16, calle 16 entre carreras 18 y 19 y calle 15 Norte entre carreras 12 y 13 sector restaurante la Fogata del municipio de Armenia. (Instalación de 243,96 metros lineales de tubería)
- Construcción del sistema de alimentación para expansión red de acueducto Zona Norte y Avenida Centenario. (9000 metros lineales de tubería contratados)
3- Se alcanzó la meta de nuevos usuarios potenciales en el servicio de acueducto para un valor superior al 3,35% y 3.092 usuarios para el actual año.
4- Los planos records y documentación requerida para el ingreso de la información al Sistema de Información Geográfico SIG, se envía al proceso de Planeación Técnica una vez se culmina la obra. 
Presupuesto Inicial 250.000
Adición:
Deducción:
Crédito: 5.244.529
Contracredito:155.000
Presupuesto Definitivo. 5.939.529</t>
  </si>
  <si>
    <t xml:space="preserve">En la actualidad Empresas Públicas de Armenia E.S.P. durante el 2015 dio inicio a las actividades de arranque y puesta en marcha de la PTAR la Marina, una vez culminadas, se dará inicio a los estudios y requerimientos para la construcción de las PTAR La Florida establecidas en Plan de Saneamiento y Manejo de Vertimientos - PSMV, esto debido al elevado valor de la inversión para la su implementación, entre las que encontramos la PTAR la Florida.
Sin embargo vale la pena resaltar gestiones adelantadas con el gobierno Koreano con capacitación para presentar y socializar el estudio de pre factibilidad del estudio de Plan Maestro de Acueducto y Alcantarillado, de igual manera la inclusión del municipio de Armenia en el Programa de Cooperación Internacional Alemana – KFW, para la cofinanciación del Colector de las Quebradas la Florida y San Nicolás y la respectiva PTAR, este proceso continua en gestión. </t>
  </si>
  <si>
    <t xml:space="preserve">Se ha realizado desde el proceso de Tratamiento de Aguas Residuales de Empresas Públicas de Armenia E.S.P. y en acompañamiento de los integrantes del Comité de vertimientos, el seguimiento y control a los usuarios de interés sanitario y/o ambiental.
Esta labor es una gestión permanente. </t>
  </si>
  <si>
    <t>1- Se suscribieron las siguientes obras:
- Reposición parcial de la red de acueducto de empresas públicas de armenia e.s.p.  en el sector de la carrera 18 entre calles 2 y 10, incluyendo parcial de la calle 3 entre carreras 18 y 19 del municipio de Armenia. (Instalación de 1541 metros lineales de tubería)
- Reposición de la red de acueducto de Empresas Públicas de Armenia ESP., Barrio las Américas Cra 30 Cll 23 y Cll 18 entre Cra 23 y 24. (Instalación de 278.7 metros lineales de tubería)
- Suministro de tubería para reposición línea expresa de la UMATA sector deprimido Parque de la Constitución.  (150 metros lineales de tubería contratados)
- Reposición parcial de la red de distribución de tres pulgadas (3”) y matriz línea UMATA de catorce pulgadas (14”) localizadas en la Cra 18 entre Cll 38a y 50. (1800 metros lineales de tubería contratados)
- Reposición parcial de la red de alimentación de acueducto del tanque 6 desde el barrio El Prado. (280 metros lineales de tubería contratados)
- Reposición parcial de la red matriz de alimentación del tanque 5 en el sector de las Américas. (430metros lineales de tubería contratados)
- Reposición parcial de la red matriz de acueducto del sector hidráulico 903 en la Cra 19 entre Cll 9 y 12. (260 metros lineales de tubería contratados)
Presupuesto Inicial: 460.909
Adición: 3.581.923
Deducción:
Crédito: 50.000
Contracredito: 
Presupuesto Definitivo. 4.190.989</t>
  </si>
  <si>
    <t>1- Reposición de 159 metros de red de alcantarillado combinado en la calle 10 norte entre carreras 11  y 11 A.
Así mismo, en los Barrios: Ciudad Dorada 70 mts., en Villa Claudia 70 mts., en Jesús María Ocampo 30 mts., en la Calle 12 entre carreras 17 y 18, 70 mts. 
Presupuesto Inicial: 425.770
Adición: 
Deducción:
Crédito: 565.000
Contracredito: 
Presupuesto Definitivo.990.770</t>
  </si>
  <si>
    <t>1. Inspección de Túneles.
2. Estudios y diseños para la intervención del túnel 13.
3. Intervención del túnel 13.
Presupuesto Inicial 400.000
Adición: 
Deducción:
Crédito: 
Contracredito: 
Presupuesto Definitivo. 400.000</t>
  </si>
  <si>
    <t>1. Mantenimiento y Calibración de los equipos de la sala de operaciones.
2. Compraventa de repuestos y accesorios para el sistema de dosificación de cloro de la Planta de Tratamiento de EPA.
3. Construcción - Rehabilitación e instalación de componentes metálicos
Presupuesto Inicial 73.000
Adición: 
Deducción:
Crédito: 30.000
Contracredito: 
Presupuesto Definitivo. 103.000</t>
  </si>
  <si>
    <t>Subgerencia de Técnica</t>
  </si>
  <si>
    <t>Se realizó la actualización documental del Plan Maestro de Acueducto y Alcantarillado de la Entidad, lográndose la articulación con el POT y Plan de Desarrollo del Municipio.
Se plantean las posibles obras identificadas que se deberán realizar en los próximos años.
Presupuesto Inicial 67.000
Adición:
Deducción:
Crédito: 
Contracredito: 42.200 
Presupuesto Definitivo. 24.800</t>
  </si>
  <si>
    <t>Se realizaron los estudios y diseños de redes de acueducto y/o alcantarillado de diferentes zonas 
Presupuesto Inicial 152.500
Adición:
Deducción:
Crédito: 4.000
Contracredito: 18.313
Presupuesto Definitivo. 138.187</t>
  </si>
  <si>
    <t>Se elaboraron y presentaron los informes requeridos por la Gerencia en relación al servicio publico de Aseo.</t>
  </si>
  <si>
    <t>Se realizo 91 jornadas de  promoción del servicio de aseo en distintas comunas de la ciudad, con la participación de 945 personas.
Presupuesto Inicial: 22.000
Adición: 
Deducción:
Crédito: 
Contracredito: 
Presupuesto Definitivo. 22.000</t>
  </si>
  <si>
    <t>Se participo en el 100% de las convocatorias con un total de 83 actividades y participación de  656 usuarios
Presupuesto Inicial: 20.000
Adición: 0
Deducción:
Crédito: 0
Contracredito: 0
Presupuesto Definitivo. 20.000</t>
  </si>
  <si>
    <t>Dando cumplimiento al contrato Interadministrativo # 079 entre el Municipio de Armenia y Empresas Publicas de Armenia, para la Administración y Operación de la Escombrera La Cecilia III Etapa y dentro de las obligaciones establecidas, relacionamos las actividades realizadas: Para el Segundo trimestre de Abril a Junio del 2015 se le hizo entrega oficial mediante acta fechada el 27 de Abril al Departamento Administrativo de Planeación luego de cumplir con los requerimientos de niveles para que realizaran el proyecto de adecuación deportiva proyectado. En este punto se recomienda dar por realizada la actividad en un 100%. Actualmente se construyeron placas deportivas para beneficio de la comunidad y se están culminando las obras complementarias para ser entregados en optimas condiciones de uso,  cumpliendo con los planes de cierre proyectados en estos sitios.
El Departamento Administrativo de Planeación mediante Resolución # 173 de 2015 se dio licencia para intervención del espacio publico ubicado en el barrio El Placer, sector cancha de futbol, actividad que se viene desarrollando desde el 30 de abril y dando cumplimiento al manejo del plan ambiental presentado por Secretaria de Planeación a la CRQ. La actividad se viene desarrollando normalmente con los funcionarios de la entidad en lo referente a la adecuación de dicho sitio para el proyecto contemplado como cierre final. Actualmente se esta conciliando con habitantes del sector quienes tienen sitio disponible para el lleno, Secretaria de Planeación esta concertando con dichos propietarios para tal fin y así poder culminar con el lleno. Se están haciendo levantamiento topográfico de la solicitud de la comunidad del barrio Santa Rita para realizar la misma actividad en la cancha de futbol de este sector.
La Subgerencia Administrativa continua llevando un control diario, del cual se produce un consolidado mensual, que permite conocer la cantidad de m3 que ingresan de escombros en los sitios dispuestos por la Dirección de Planeación Municipal.</t>
  </si>
  <si>
    <t>1- Evaluación de vigilancia del alcance acreditación del Laboratorio de Calibración de EPA ESP
2- Ejecución de auditoría de seguimiento con una No Conformidad detectada a la cual se le completó y envió tratamiento para revisión y aprobación del ONAC. 
3- Calibración de los patrones de volumen del Laboratorio. Se reprograma la ejecución de calibraciones en temperatura y presión para los instrumentos de respaldo sin afectar el aseguramiento metrológico del proceso.
Presupuesto Inicial 40.000
Adición:
Deducción:
Crédito: 
Contracredito: 7.997
Presupuesto Definitivo. 32.003</t>
  </si>
  <si>
    <t xml:space="preserve">
1. Compra e instalación de un archivo rodante con el fin de organizar en el , las hojas de vida de jubilados, personal activo, retirado, cuotas partes y sustitos/as de Empresas Publicas de Armenia ESP
2. Adecuaciones Eléctricas y de datos de las dependencias de recaudo y comercial, primer piso, acondicionar el Sistema principal de las UPS para la suplencia de los circuitos vitales de los pisos 5 y 6 atendiendo la configuración redundante, igual optimizar el circuito eléctrico de la maquinaria de la Plan de Tratamiento, fase I como el acondicionamiento de la iluminación externa de las sedes de Corbones y Planta de Tratamiento cumplimiento con la normatividad de Retie y Retilap en las instalaciones eléctricas.
3. Compra e instalación de tres equipos de aires acondicionados tipo cassette, invertir, de 5 toneladas de refrigeración cada uno para el área de recaudo de EPA y comercial, tres equipos de aire acondicionado, tipo mini split, invertir, de 18.000 BTU/h uno para Dirección Jurídica y dos para Subgerencia Técnica. Un equipos de aire acondicionado, tipo mini split invertir, de 24 BTU/h Gerencia General.
4. Adecuaciones Locativas de las dependencias de contabilidad, sistemas, recursos, correspondencia, comercial, facturación y gestión control de EPA ESP
Presupuesto Inicial 
Adición:316.572
Deducción:
Crédito: 47.627 
Contracredito: 
Presupuesto Definitivo. 364.199</t>
  </si>
  <si>
    <t>1- Reposición de diez y siete (17) hidrantes, instalación de dos (2) nuevos y mantenimiento a seis (6) hidrantes en la red distribución.
2- Instalación o reposición de cinco (5) válvulas de HF entre 2" y 24".
3- Reposición de diez y ocho  (18) válvulas en la red de distribución de acueducto e instalación de catorce (14).
Presupuesto Inicial 50.000
Adición:
Deducción:
Crédito: 30.000
Contracredito: 
Presupuesto Definitivo. 80.000</t>
  </si>
  <si>
    <t>Cumplimiento del Plan de Medios a través de la ejecución de las siguientes actividades:  Boletines de Prensa, Informe de novedades, Publicaciones en la Intranet, divulgación de campañas mediáticas, Comunicados de prensa difundíos en medios de comunicación local, publicaciones en pagina web, redes sociales y correos electrónicos, boletín institucional, archivos fotográficos, cuñas grabadas, artes publicados, entre otras estrategias de comunicación desarrolladas.
Asistencia a encuentros comunitarios y jornadas especiales en las comunas de la ciudad de Armenia, para socializar y sensibilizar en Uso eficiente y Ahorro del Agua, Manejo de vertimientos, Manejo de Residuos Solidos y promoción de las condiciones de la prestación de los Servicios públicos operados por EPA ESP, a través del programa "Héroes Ambientales", además de la divulgación de las Actuaciones de EPA ESP en cumplimiento de sus obligaciones como operador de los servicios de acueducto, alcantarillado y aseo y presentación de los resultados obtenidos por EPA ESP en cumplimiento a los compromisos establecidos en el Plan de Desarrollo Comunal.
Presupuesto Inicial 104.000
Adición:
Deducción:
Crédito: 17.648
Contracredito: 
Presupuesto Definitivo. 121.648</t>
  </si>
  <si>
    <t xml:space="preserve">Para garantizar el proceso de AOM del convenio # 021 de 2013,  se realizaron varias modificaciones en tiempo durante la ejecución del mismo para darle continuidad al servicio como la modificación #02 que paso de 7 meses a 8 meses y 17 días donde su fecha de inicio era el 19 de nov de 2013 y finalizaba el 31 julio 2014, luego se hizo la modificación #3 donde se le dio prorroga por 3 meses y 18 días, iniciando el 1 de agosto del 2014 y finalizando el 18 de noviembre del 2014, nuevamente se prorrogo con la modificación #4 por 1 mes y 7 días, iniciando el 19 de noviembre de 2014 y finalizando el 25 de diciembre de 2014, con la modificación # 5 se prorrogo por 1 mes mas, iniciando el 26 de diciembre de 2014 y finalizando el 25 de enero de 2015. 
Se firmo nuevo convenio con el contrato interadministrativo # 003 de 2015 por 3 meses, con fecha de inicio 26 de enero de 2015 y finalizando el 26 de abril de 2015 a ese convenio se le hizo una prorroga por 45 días los cuales inician el 27 de abril y finalizan el 10 de junio de 2015. 
A través de la oficina de Presupuesto, se realizó el proceso de Interventoría al desarrollo y cumplimiento del Contrato celebrado por EPA ESP con Frigocafe SA para la operación de la Central de Beneficio de Carnes.
La Dirección Jurídica y Secretaria General realiza el seguimiento a la participación de EPA ESP en la empresa ENREVSA SA, operadora de la PCH El Bosque y Sociedad Aquaseo SA ESP, operadora de servicios públicos en Tumaco y Magangue.
</t>
  </si>
  <si>
    <t>Se viene dando continuidad a varias acciones tendientes a que la plataforma tecnológica de la empresa responda a las necesidades de la entidad y de los usuarios, así: 1. Acondicionamiento de espacio en disco duro del Datacenter para las solicitudes de mesa de ayuda. 2. Contingencia al SIG de la entidad en caso de un fallo tecnológico y/o energético. 3. Mantenimiento de la base de datos del sistema comercial en oracle 10g para garantizar un optimo desempeño de la aplicacion.4. Continuidad al procedimiento para mantener el espacio de copias de seguridad entre servidores. 5. Desarrollo de un aplicativo para el manejo automático de los consecutivos de contratos en el área jurídica. 6. Desarrollo al mantenimiento físico de los servidores para tenerlo en optimas condiciones. 7. Mantenimiento preventivo y correctivo con repuestos de los equipos de computo, impresoras, equipos servidores, UPS e inversores, elementos de comunicación de red, voz y datos de propiedad de EPA ESP. 8 Prestación de servicio para regular el derecho de acceso a la información pública de EPA ESP, bajo la aplicación de la Ley 1712 de 2014. 9.Prestación de servicio para el soporte técnico y actualizaciones de la solución del sotware Helmac Bussines Solutions por parte de la empresa Compuhelmac Ltda propietaria y única prestadora del servicio
Presupuesto Inicial 505.000
Adición:
Deducción:
Crédito: 7.000
Contracredito: 238.411
Presupuesto Definitivo. 273.589</t>
  </si>
  <si>
    <t xml:space="preserve">* Mantenimiento preventivo de medidor de caudal y pluviómetro e instalación de sensor perteneciente al medidor de caudal, ubicados en la bocatoma de Empresas Públicas de Armenia ESP
* Construcción - Rehabilitación e instalación de componentes metálicos y barandas
* Reconstrucción bocatoma y aducción acueducto de Armenia
* Construcción de Pozo Séptico
Presupuesto Inicial. 318.200
Adición: 708.781
Deducción:
Crédito: 
Contracredito: 200.000
Presupuesto Definitivo. 826.981
</t>
  </si>
  <si>
    <t>EPA ESP- MUNICIPIO</t>
  </si>
  <si>
    <t xml:space="preserve">Armenia- Salento  </t>
  </si>
  <si>
    <r>
      <t>Empresas Públicas de Armenia cuenta con Sistema de Gestión de Calidad Integrado, el cual se ha venido estructurado e implementado a través de las siguientes acciones:
- Ejecución de auditoria de certificación a diez y siete procesos certificados en las normas NTC GP 1000:2009 y NTC ISO9001:2008, con el propósito de verificar la implementación, mantenimiento y mejoramiento de los procesos del sistema de gestión integrados de EPA ESP.
-   La meta: "</t>
    </r>
    <r>
      <rPr>
        <b/>
        <sz val="9"/>
        <rFont val="Cambria"/>
        <family val="1"/>
        <scheme val="major"/>
      </rPr>
      <t>Avanzar en el proceso de Certificación en  la Norma ISO 18001 – Seguridad Industrial y Salud Ocupacional.</t>
    </r>
    <r>
      <rPr>
        <sz val="9"/>
        <rFont val="Cambria"/>
        <family val="1"/>
        <scheme val="major"/>
      </rPr>
      <t>" para la vigencia 2015 es totalmente relacionada con  la implementación  de los requisitos de  Norma OHSAS 18001 y ejecución de la  Auditoria interna.
- La meta: "</t>
    </r>
    <r>
      <rPr>
        <b/>
        <i/>
        <sz val="9"/>
        <rFont val="Cambria"/>
        <family val="1"/>
        <scheme val="major"/>
      </rPr>
      <t xml:space="preserve">Avanzar en la implementación de la Norma NTC -ISO 14001" </t>
    </r>
    <r>
      <rPr>
        <sz val="9"/>
        <rFont val="Cambria"/>
        <family val="1"/>
        <scheme val="major"/>
      </rPr>
      <t>para la vigencia 2015 es totalmente relacionada con la</t>
    </r>
    <r>
      <rPr>
        <b/>
        <i/>
        <sz val="9"/>
        <rFont val="Cambria"/>
        <family val="1"/>
        <scheme val="major"/>
      </rPr>
      <t xml:space="preserve"> </t>
    </r>
    <r>
      <rPr>
        <sz val="9"/>
        <rFont val="Cambria"/>
        <family val="1"/>
        <scheme val="major"/>
      </rPr>
      <t>Documentación en la  Norma NTC -ISO 14001, lo cual se cumplió en un 100%.
- Capacitación y participación en el curso taller en modelación y control de contaminantes en ecosistemas acuáticos superficiales (norma de vertimientos 631 de 2015).
- Capacitación en técnicas estadística, control de los procesos y la implementación de los cambio generados por la nueva versión de las normas NTC-ISO 9001:2015, NTC ISO1400:2015 en EPA ESP
Presupuesto Inicial: 100.000
Adición: 0
Deducción:
Crédito: 0
Contracredito: 0
Presupuesto Definitivo. 100.000</t>
    </r>
  </si>
  <si>
    <t>Desarrollar el 100% las actividades del Plan de medios Institucional.</t>
  </si>
  <si>
    <t>1- Se realizaron sensibilizaciones en Cultura del Agua con :
DIAN, Hotel Campestre Pueblo Bello, Marsueños Viajes, Etravel Colombia, Prmodestinos, Madres Comunitarias CONCIVICA,  Mercar,  Hoteles Sector Parque Uribe,  ICBF,  Hospital San Juan de Dios,  La Mariela, Hogar de Paso Jesús Pobre
2- Se realizaron sensibilizaciones en Cultura del Agua con los funcionarios pertenecientes a los siguientes procesos: Captación y Tratamiento,  Subgerencia Técnica,  Subgerencia de Aguas, Dirección Comercial, Financiamiento, Gestión Talento Humano,  Dirección Jurídica, Planeación Corporativa y  Recaudo
Presupuesto Inicial 15.000
Adición:
Deducción:
Crédito: 15.000
Contracredito: 0
Presupuesto Definitivo. 30.000</t>
  </si>
  <si>
    <t>Se realizaron alrededor de 8.500 visitas (Ciclo 8) durante el desarrollo del la primera fase del proyecto de Censo de Usuarios, clase de Uso residencial de los diferentes estratos y tipos de uso tales como Comerciales, Industriales, Oficiales, Especiales y Áreas Comunes.
Se tiene que el ciclo de facturación seleccionado para la aplicación de la primera fase del Censo de Usuarios, tiene como connotación que su área se encuentra la gran mayoría de los establecimientos comerciales y edificaciones antiguas.
El censo de usuarios permitió realizar modificaciones técnicas (Estato del Medidor) y comerciales (Nombre del usuarios, Dirección, tipo de usuario, estrato, ente otros) a los usuarios, debido a las inconsistencias registradas durante las visitas de campo.
Presupuesto Inicial
Adición:
Deducción:
Crédito: 150.000
Contracredito: 
Presupuesto Definitivo. 150.000</t>
  </si>
  <si>
    <t xml:space="preserve"> </t>
  </si>
  <si>
    <t>Con el fin de aumentar la micromedición efectiva en el sistema de acueducto, y reducir el  porcentaje de Índice de Agua No Contabilizada, se instalaron en el año 2015 un toal de  8,301 medidores, distribuidos entre predios directos, frenados, nuevos, cambio por vida utlil principalmente. Para lo anterior, el proceso adquirio mediante contrato de compraventa un total de  2280 medidores de agua potable, sin embargo para el periodo reportado, el Promedio del  Índice de agua no contabilizada IANC fue de 32,94%, con un Volumen producido promedio de 11,901,030 m3  y un Volumen facturado promedio de 1,273,994 m3, logrando disminuir un 0,21 puntos del IANC, lo cual esta relacionado con retiro de medidores por vida útil, lo cual genera predios directos durante el periodo de facturación siguiente, por lo tanto, para la vigencia 2016 se realizara una inversion mayor con el fin de disminuir casuas de no lectura en el sistema de acueducto y aumentar la micromedición efectiva. 
El Promedio de la micromedición nominal para el año 2015 fue del 94% y micromedición real 85,3%
El Promedio de la micromedición efectiva para el año 2015 corresponde al 80,25%, correspondiente a 73,759 usuarios en promedio con medición normal, de 91,923 usuarios promedio EPA E.S.P
Presupuesto Inicial 492.000
Adición:
Deducción:
Crédito: 22.410
Contracredito: 30.000
Presupuesto Definitivo. 484.410</t>
  </si>
  <si>
    <t>300000</t>
  </si>
  <si>
    <r>
      <rPr>
        <b/>
        <sz val="9"/>
        <color theme="1"/>
        <rFont val="Cambria"/>
        <family val="1"/>
        <scheme val="major"/>
      </rPr>
      <t>1- Se culminaron las obras de construcción de redes de alcantarillado en:</t>
    </r>
    <r>
      <rPr>
        <sz val="9"/>
        <color theme="1"/>
        <rFont val="Cambria"/>
        <family val="1"/>
        <scheme val="major"/>
      </rPr>
      <t xml:space="preserve">
- Construcción de la Red de Alcantarillado Pluvial Barrio La Mariela
Construcción de la Red de Alcantarillado Pluvial Carrera 19 Calles 36 Norte a 44 Norte.
- Construcción de la Red de Alcantarillado combinado Barrio Las AmericasCalle 23 Carrera 30-31-32
- Construcción de la Red de Alcantarillado  Barrio La Nueva Libertad.
</t>
    </r>
    <r>
      <rPr>
        <b/>
        <sz val="9"/>
        <color theme="1"/>
        <rFont val="Cambria"/>
        <family val="1"/>
        <scheme val="major"/>
      </rPr>
      <t>2- Se suscribieron las siguientes obras:</t>
    </r>
    <r>
      <rPr>
        <sz val="9"/>
        <color theme="1"/>
        <rFont val="Cambria"/>
        <family val="1"/>
        <scheme val="major"/>
      </rPr>
      <t xml:space="preserve">
- Avenida Centenario cámara 69 a 203 A (sector de la panadería Pan y Miel hacia el norte de la ciudad.).  (1.600 Metros Lineales Contratados)
- Avenida Centenario desde el  Comando de la Policía hasta el descole en la Calle 2ª.  (920 Metros Lineales Contratados)
- Avenida Centenario desde el Batallón de Servicios a descole en la Cll 13 Norte.  (950 Metros Lineales Contratados)
- Red Alcantarillado pluvial sector Barrio El Silencio.  (244.5 Metros Lineales Contratados).
- Construcción Red de Alcantarillado carrera 19 entre calles 15 a 21 Municipio de Armenia. (440 Metros Lineales Contratados).
- Construcción alcantarillado avenida centenario cámara 5 a 69 sector pan y miel, optimización alcantarillado sector samarra cámaras 13 a 18 sector vereda la florida - castellana, cámaras 3 a descole sector ibérica, adecuación de sumideros avenida Centenario. (1.712 Metros Lineales Contratados).
3- Los planos records y documentación requerida para el ingreso de la información al Sistema de Información Geográfico SIG, se envía al proceso de Planeación Técnica una vez se culmina la obra. 
Presupuesto Inicial 417.000
Adición: 6.121.707
Deducción:
Crédito: 873.210
Contracredito: 330.000
Presupuesto Definitivo. 7.081.917</t>
    </r>
  </si>
  <si>
    <t>Mediante la prestación de servicios No. 328 de 2015   "PRESTACION DE SERVICIOS DE UN LABORATORIO ACREDITADO POR EL IDEAM, PARA REALIZAR LOS ANALISIS FISICO QUIMICOS Y BACTERIOLOGICOS EN SIETE TRAMOS DE LAS FUENETS RECEPTORAS DE AGUAS RESIDUALES Y DE LAS STAR (Sistemas de tratamiento de aguas residuales) EN CONCORDANCIA CON LAS METAS DEL QUINQUENIO PROPUESTAS POR LA AUTORIDAD AMBIENTAL, SOBRE EL RIO QUINDIO Y EN CUMPLIMIENTO A LA NORMATIVA DE VERTIMIENTOS A FUENTES SUPERFICIALES, suscrito con la UTP por valor de $12.816.744
De igual forma se realizó el envío en el mes de agosto a la CRQ de los análisis físico químicos realizados en marco al contrato de prestación de servicios No. 021 de 2014 el cual se terminó el día 7 de mayo de 2015.
Presupuesto Inicial 40.000
Adición:
Deducción:
Crédito: 0
Contracredito: 25.000
Presupuesto Definitivo. 15.000</t>
  </si>
  <si>
    <t>1. Verificación  y validación del catastro de redes.
2. Estructuración de la topología de las redes del sistema de acueducto.
3. Validaciones hidráulicas.
4. Levantamiento topográfico detallado para realizar actividades de investigación, validación y digitalización de catastro de redes de acueducto en la ciudad de Armenia.
Presupuesto Inicial 87.000
Adición:
Deducción:
Crédito: 19.514
Contracredito: 42.295
Presupuesto Definitivo. 64.219</t>
  </si>
  <si>
    <t>Durante el año 2015 se desarrollaron  39 jornadas de capacitación.
Presupuesto Inicial: 5.000
Adición: 0
Deducción:
Crédito: 5.000
Contracredito: 0
Presupuesto Definitivo. 10.000</t>
  </si>
  <si>
    <t>Para mantener en operación la plataforma tecnológica se  desarrollaron actividades como: 
1. Renovación de Software Update License&amp;Support, 
2. Soporte, actualización y mantenimiento de siete sistemas de información que apoyan la modernización de la entidad en el marco de la estrategia Gobierno en Línea, el programa Cero Papel, el sistema de Gestión de la Calidad, Mantenimiento de equipos y vehículos, Atención PQR, proveedores y ventanilla única virtual con plena integración a la intranet de la entidad.
3. Compraventa de licencias de software, instalación, capacitación y puesta a punto.
4. Suministro e instalación de licencia de aplicativo móvil para dispositivo digital de registro de lecturas (TPL)
5. Continuidad en el afinamiento de los servidores de la empresa
4. La implementación del aplicativo “Intraweb”  para disminuir los tiempos en el despacho de correspondencia interna, además de fomentar la cultura de cero papel. 
5. Se suministraron dos computadores y dos escáner que permiten el desempeño eficiente del personal y de las actividades como tal para el manejo de correspondencia.
6. Implementación y puesta en marcha de seguridad perimetral sophos, que se tiene desde el exterior hacia la red local de EPA ESP.
Dentro de las actividades de la implementación de los procesos y procedimientos de la TICs: 
Se elaboro un cuadro comparativo entre los Decretos 2693 de 2012 y el 2573 del 2014 donde se establece el comparativo aplicables al Plan de Acción basado en el manual 3.1, al igual que contar con la Política Editorial de la entidad, se adelanto la revisión y actualización del Plan de Contingencia para la TICs, se realizaron actividades tendientes a consolidar el Datacenter principal de la EPA en el nivel II del estándar TIA942.
Implementación de los procesos y procedimientos de la TICs, el Decreto 2573 de 2014 y su aplicabilidad va hasta el año 2020, lo que hace necesario reorganizar el cumplimiento de las diferentes fases al nuevo decreto y al plan de acción. Componentes que quedaron así:
- Tic para Servicios
- Tic para el Gobierno Abierto
- Tic para la Gestión
- Seguridad y Privacidad de la Información
Presupuesto Inicial: 95.000
Adición:1.159.167
Deducción:
Crédito: 435.010
Contracredito: 1.926.525
Presupuesto Definitivo. 362.653</t>
  </si>
  <si>
    <t>REPRESENTANTE LEGAL</t>
  </si>
  <si>
    <t>___________________________________________</t>
  </si>
  <si>
    <t>Alcaldesa</t>
  </si>
  <si>
    <t>METAS</t>
  </si>
  <si>
    <t>% DE AVANCE</t>
  </si>
  <si>
    <t>76%-100%</t>
  </si>
  <si>
    <t>51%-75%</t>
  </si>
  <si>
    <t>26%-50%</t>
  </si>
  <si>
    <t>0%-25%</t>
  </si>
  <si>
    <t>Periodo de corte:   ENERO 1  A  DICIEMBRE  31   Año: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</si>
</sst>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quot;$&quot;* #,##0.00_);_(&quot;$&quot;* \(#,##0.00\);_(&quot;$&quot;* &quot;-&quot;??_);_(@_)"/>
    <numFmt numFmtId="165" formatCode="_(* #,##0_);_(* \(#,##0\);_(* &quot;-&quot;??_);_(@_)"/>
    <numFmt numFmtId="166" formatCode="0.0%"/>
    <numFmt numFmtId="167" formatCode="0_);\(0\)"/>
    <numFmt numFmtId="168" formatCode="[$$-240A]\ #,##0;[Red][$$-240A]\ #,##0"/>
    <numFmt numFmtId="169" formatCode="0.0"/>
  </numFmts>
  <fonts count="33"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9"/>
      <name val="Calibri"/>
      <family val="2"/>
    </font>
    <font>
      <sz val="11"/>
      <color indexed="52"/>
      <name val="Calibri"/>
      <family val="2"/>
    </font>
    <font>
      <b/>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1"/>
      <color indexed="8"/>
      <name val="Calibri"/>
      <family val="2"/>
    </font>
    <font>
      <b/>
      <sz val="18"/>
      <color indexed="56"/>
      <name val="Cambria"/>
      <family val="2"/>
    </font>
    <font>
      <b/>
      <sz val="13"/>
      <color indexed="56"/>
      <name val="Calibri"/>
      <family val="2"/>
    </font>
    <font>
      <b/>
      <sz val="10"/>
      <name val="Arial"/>
      <family val="2"/>
    </font>
    <font>
      <sz val="10"/>
      <name val="Arial"/>
      <family val="2"/>
    </font>
    <font>
      <sz val="12"/>
      <name val="Cambria"/>
      <family val="1"/>
      <scheme val="major"/>
    </font>
    <font>
      <sz val="10"/>
      <name val="Calibri"/>
      <family val="2"/>
      <scheme val="minor"/>
    </font>
    <font>
      <b/>
      <sz val="12"/>
      <name val="Calibri"/>
      <family val="2"/>
      <scheme val="minor"/>
    </font>
    <font>
      <b/>
      <sz val="10"/>
      <name val="Calibri"/>
      <family val="2"/>
      <scheme val="minor"/>
    </font>
    <font>
      <sz val="10"/>
      <name val="Cambria"/>
      <family val="1"/>
      <scheme val="major"/>
    </font>
    <font>
      <sz val="9"/>
      <name val="Cambria"/>
      <family val="1"/>
      <scheme val="major"/>
    </font>
    <font>
      <sz val="8"/>
      <name val="Arial"/>
      <family val="2"/>
    </font>
    <font>
      <sz val="8"/>
      <name val="Cambria"/>
      <family val="1"/>
      <scheme val="major"/>
    </font>
    <font>
      <sz val="9"/>
      <color theme="1"/>
      <name val="Cambria"/>
      <family val="1"/>
      <scheme val="major"/>
    </font>
    <font>
      <b/>
      <i/>
      <sz val="9"/>
      <name val="Cambria"/>
      <family val="1"/>
      <scheme val="major"/>
    </font>
    <font>
      <b/>
      <sz val="9"/>
      <name val="Cambria"/>
      <family val="1"/>
      <scheme val="major"/>
    </font>
    <font>
      <b/>
      <sz val="9"/>
      <color theme="1"/>
      <name val="Cambria"/>
      <family val="1"/>
      <scheme val="major"/>
    </font>
  </fonts>
  <fills count="28">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theme="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6" tint="0.59999389629810485"/>
        <bgColor indexed="21"/>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8"/>
      </left>
      <right style="thin">
        <color indexed="8"/>
      </right>
      <top style="medium">
        <color indexed="8"/>
      </top>
      <bottom style="medium">
        <color indexed="8"/>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3">
    <xf numFmtId="0" fontId="0" fillId="0" borderId="0"/>
    <xf numFmtId="0" fontId="2"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4" borderId="0" applyNumberFormat="0" applyBorder="0" applyAlignment="0" applyProtection="0"/>
    <xf numFmtId="0" fontId="8" fillId="16" borderId="1" applyNumberFormat="0" applyAlignment="0" applyProtection="0"/>
    <xf numFmtId="0" fontId="6" fillId="17" borderId="2" applyNumberFormat="0" applyAlignment="0" applyProtection="0"/>
    <xf numFmtId="0" fontId="7" fillId="0" borderId="3" applyNumberFormat="0" applyFill="0" applyAlignment="0" applyProtection="0"/>
    <xf numFmtId="0" fontId="9" fillId="0" borderId="0" applyNumberFormat="0" applyFill="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10" fillId="7" borderId="1" applyNumberFormat="0" applyAlignment="0" applyProtection="0"/>
    <xf numFmtId="0" fontId="11" fillId="3" borderId="0" applyNumberFormat="0" applyBorder="0" applyAlignment="0" applyProtection="0"/>
    <xf numFmtId="43" fontId="2" fillId="0" borderId="0" applyFill="0" applyBorder="0" applyAlignment="0" applyProtection="0"/>
    <xf numFmtId="164" fontId="2" fillId="0" borderId="0" applyFill="0" applyBorder="0" applyAlignment="0" applyProtection="0"/>
    <xf numFmtId="0" fontId="12" fillId="22" borderId="0" applyNumberFormat="0" applyBorder="0" applyAlignment="0" applyProtection="0"/>
    <xf numFmtId="0" fontId="1" fillId="0" borderId="0"/>
    <xf numFmtId="0" fontId="2" fillId="0" borderId="0"/>
    <xf numFmtId="0" fontId="2" fillId="0" borderId="0"/>
    <xf numFmtId="0" fontId="2" fillId="23" borderId="4" applyNumberFormat="0" applyAlignment="0" applyProtection="0"/>
    <xf numFmtId="9" fontId="2" fillId="0" borderId="0" applyFill="0" applyBorder="0" applyAlignment="0" applyProtection="0"/>
    <xf numFmtId="0" fontId="13"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7" fillId="0" borderId="0" applyNumberFormat="0" applyFill="0" applyBorder="0" applyAlignment="0" applyProtection="0"/>
    <xf numFmtId="0" fontId="18" fillId="0" borderId="6" applyNumberFormat="0" applyFill="0" applyAlignment="0" applyProtection="0"/>
    <xf numFmtId="0" fontId="9" fillId="0" borderId="7" applyNumberFormat="0" applyFill="0" applyAlignment="0" applyProtection="0"/>
    <xf numFmtId="0" fontId="16" fillId="0" borderId="8" applyNumberFormat="0" applyFill="0" applyAlignment="0" applyProtection="0"/>
    <xf numFmtId="9" fontId="1" fillId="0" borderId="0" applyFont="0" applyFill="0" applyBorder="0" applyAlignment="0" applyProtection="0"/>
    <xf numFmtId="43" fontId="20" fillId="0" borderId="0" applyFill="0" applyBorder="0" applyAlignment="0" applyProtection="0"/>
    <xf numFmtId="164" fontId="20" fillId="0" borderId="0" applyFill="0" applyBorder="0" applyAlignment="0" applyProtection="0"/>
    <xf numFmtId="9" fontId="20" fillId="0" borderId="0" applyFill="0" applyBorder="0" applyAlignment="0" applyProtection="0"/>
    <xf numFmtId="43" fontId="1" fillId="0" borderId="0" applyFont="0" applyFill="0" applyBorder="0" applyAlignment="0" applyProtection="0"/>
  </cellStyleXfs>
  <cellXfs count="383">
    <xf numFmtId="0" fontId="0" fillId="0" borderId="0" xfId="0"/>
    <xf numFmtId="0" fontId="19" fillId="0" borderId="0" xfId="0" applyFont="1" applyFill="1" applyBorder="1" applyAlignment="1">
      <alignment horizontal="center" vertical="center"/>
    </xf>
    <xf numFmtId="10" fontId="0" fillId="0" borderId="0" xfId="0" applyNumberFormat="1"/>
    <xf numFmtId="0" fontId="2" fillId="0" borderId="0" xfId="0" applyFont="1" applyBorder="1" applyAlignment="1">
      <alignment horizontal="center" vertical="center"/>
    </xf>
    <xf numFmtId="9" fontId="0" fillId="0" borderId="0" xfId="48" applyFont="1"/>
    <xf numFmtId="9" fontId="0" fillId="0" borderId="0" xfId="0" applyNumberFormat="1"/>
    <xf numFmtId="43" fontId="19" fillId="0" borderId="0" xfId="52" applyFont="1" applyFill="1" applyBorder="1" applyAlignment="1">
      <alignment vertical="center" readingOrder="1"/>
    </xf>
    <xf numFmtId="0" fontId="2" fillId="0" borderId="0" xfId="0" applyFont="1" applyAlignment="1">
      <alignment horizontal="center" vertical="center"/>
    </xf>
    <xf numFmtId="0" fontId="2" fillId="0" borderId="0" xfId="0" applyFont="1" applyFill="1" applyBorder="1" applyAlignment="1">
      <alignment horizontal="center" vertical="center"/>
    </xf>
    <xf numFmtId="0" fontId="19" fillId="0" borderId="0" xfId="0" applyFont="1" applyFill="1" applyBorder="1" applyAlignment="1">
      <alignment horizontal="center" vertical="center" readingOrder="1"/>
    </xf>
    <xf numFmtId="0" fontId="2" fillId="0" borderId="0" xfId="0" applyFont="1" applyFill="1" applyBorder="1" applyAlignment="1">
      <alignment horizontal="center" vertical="center" wrapText="1"/>
    </xf>
    <xf numFmtId="10" fontId="2" fillId="0" borderId="0" xfId="48" applyNumberFormat="1" applyFont="1" applyFill="1" applyBorder="1" applyAlignment="1">
      <alignment horizontal="center" vertical="center"/>
    </xf>
    <xf numFmtId="10" fontId="2" fillId="0" borderId="0" xfId="0" applyNumberFormat="1" applyFont="1" applyFill="1" applyBorder="1" applyAlignment="1">
      <alignment horizontal="center" vertical="center"/>
    </xf>
    <xf numFmtId="0" fontId="22" fillId="0" borderId="0" xfId="0" applyFont="1" applyBorder="1" applyAlignment="1">
      <alignment vertical="center" wrapText="1"/>
    </xf>
    <xf numFmtId="0" fontId="22" fillId="0" borderId="0" xfId="0" applyFont="1" applyAlignment="1">
      <alignment vertical="center"/>
    </xf>
    <xf numFmtId="0" fontId="22" fillId="0" borderId="0" xfId="0" applyFont="1" applyBorder="1" applyAlignment="1">
      <alignment vertical="center"/>
    </xf>
    <xf numFmtId="0" fontId="22" fillId="0" borderId="0" xfId="0" applyFont="1" applyBorder="1" applyAlignment="1">
      <alignment horizontal="center" vertical="center"/>
    </xf>
    <xf numFmtId="0" fontId="22" fillId="0" borderId="0" xfId="0" applyFont="1" applyFill="1" applyBorder="1" applyAlignment="1">
      <alignment horizontal="center" vertical="center"/>
    </xf>
    <xf numFmtId="0" fontId="21" fillId="24" borderId="0" xfId="0" applyFont="1" applyFill="1" applyAlignment="1">
      <alignment horizontal="center" vertical="center"/>
    </xf>
    <xf numFmtId="0" fontId="21" fillId="24" borderId="0" xfId="0" applyFont="1" applyFill="1"/>
    <xf numFmtId="0" fontId="21" fillId="24" borderId="0" xfId="0" applyFont="1" applyFill="1" applyAlignment="1">
      <alignment wrapText="1"/>
    </xf>
    <xf numFmtId="0" fontId="21" fillId="24" borderId="0" xfId="0" applyFont="1" applyFill="1" applyAlignment="1">
      <alignment vertical="center"/>
    </xf>
    <xf numFmtId="0" fontId="22" fillId="0" borderId="0" xfId="0" applyFont="1"/>
    <xf numFmtId="0" fontId="22" fillId="0" borderId="0" xfId="0" applyFont="1" applyAlignment="1">
      <alignment wrapText="1"/>
    </xf>
    <xf numFmtId="43" fontId="22" fillId="0" borderId="0" xfId="52" applyFont="1" applyAlignment="1">
      <alignment readingOrder="1"/>
    </xf>
    <xf numFmtId="10" fontId="22" fillId="0" borderId="0" xfId="48" applyNumberFormat="1" applyFont="1"/>
    <xf numFmtId="0" fontId="22" fillId="0" borderId="0" xfId="0" applyFont="1" applyAlignment="1">
      <alignment horizontal="center" readingOrder="1"/>
    </xf>
    <xf numFmtId="0" fontId="23" fillId="0" borderId="0" xfId="0" applyFont="1" applyAlignment="1">
      <alignment vertical="center"/>
    </xf>
    <xf numFmtId="0" fontId="22" fillId="0" borderId="0" xfId="0" applyFont="1" applyBorder="1"/>
    <xf numFmtId="0" fontId="24" fillId="0" borderId="0" xfId="0" applyFont="1"/>
    <xf numFmtId="0" fontId="21" fillId="0" borderId="0" xfId="0" applyFont="1" applyFill="1"/>
    <xf numFmtId="0" fontId="21" fillId="0" borderId="0" xfId="0" applyFont="1" applyFill="1" applyAlignment="1">
      <alignment vertical="center"/>
    </xf>
    <xf numFmtId="0" fontId="22" fillId="0" borderId="0" xfId="0" applyFont="1" applyAlignment="1">
      <alignment vertical="center" wrapText="1"/>
    </xf>
    <xf numFmtId="10" fontId="22" fillId="0" borderId="0" xfId="48" applyNumberFormat="1" applyFont="1" applyAlignment="1">
      <alignment vertical="center"/>
    </xf>
    <xf numFmtId="0" fontId="22" fillId="0" borderId="0" xfId="0" applyFont="1" applyAlignment="1">
      <alignment horizontal="center" vertical="center"/>
    </xf>
    <xf numFmtId="166" fontId="21" fillId="24" borderId="0" xfId="0" applyNumberFormat="1" applyFont="1" applyFill="1" applyAlignment="1">
      <alignment horizontal="center" vertical="center"/>
    </xf>
    <xf numFmtId="9" fontId="21" fillId="24" borderId="0" xfId="48" applyFont="1" applyFill="1" applyAlignment="1">
      <alignment horizontal="center" vertical="center"/>
    </xf>
    <xf numFmtId="2" fontId="21" fillId="24" borderId="0" xfId="0" applyNumberFormat="1" applyFont="1" applyFill="1" applyAlignment="1">
      <alignment horizontal="center" vertical="center"/>
    </xf>
    <xf numFmtId="0" fontId="21" fillId="24" borderId="0" xfId="0" applyFont="1" applyFill="1" applyAlignment="1">
      <alignment horizontal="center"/>
    </xf>
    <xf numFmtId="0" fontId="26" fillId="24" borderId="9" xfId="0" applyFont="1" applyFill="1" applyBorder="1" applyAlignment="1">
      <alignment horizontal="justify" vertical="center" wrapText="1"/>
    </xf>
    <xf numFmtId="0" fontId="25" fillId="24" borderId="9" xfId="37" applyFont="1" applyFill="1" applyBorder="1" applyAlignment="1">
      <alignment horizontal="center" vertical="center" wrapText="1"/>
    </xf>
    <xf numFmtId="0" fontId="25" fillId="24" borderId="9" xfId="37" applyNumberFormat="1" applyFont="1" applyFill="1" applyBorder="1" applyAlignment="1">
      <alignment horizontal="center" vertical="center" wrapText="1"/>
    </xf>
    <xf numFmtId="3" fontId="25" fillId="24" borderId="9" xfId="37" applyNumberFormat="1" applyFont="1" applyFill="1" applyBorder="1" applyAlignment="1">
      <alignment horizontal="center" vertical="center" wrapText="1"/>
    </xf>
    <xf numFmtId="0" fontId="25" fillId="24" borderId="12" xfId="37" applyFont="1" applyFill="1" applyBorder="1" applyAlignment="1">
      <alignment horizontal="center" vertical="center" wrapText="1"/>
    </xf>
    <xf numFmtId="0" fontId="25" fillId="0" borderId="9" xfId="37" applyFont="1" applyFill="1" applyBorder="1" applyAlignment="1">
      <alignment horizontal="center" vertical="center" wrapText="1"/>
    </xf>
    <xf numFmtId="0" fontId="27" fillId="0" borderId="0" xfId="0" applyFont="1" applyAlignment="1">
      <alignment vertical="center"/>
    </xf>
    <xf numFmtId="0" fontId="25" fillId="24" borderId="9" xfId="37" applyFont="1" applyFill="1" applyBorder="1" applyAlignment="1">
      <alignment horizontal="justify" vertical="center" wrapText="1"/>
    </xf>
    <xf numFmtId="14" fontId="25" fillId="24" borderId="9" xfId="37" applyNumberFormat="1" applyFont="1" applyFill="1" applyBorder="1" applyAlignment="1">
      <alignment horizontal="center" vertical="center" wrapText="1"/>
    </xf>
    <xf numFmtId="0" fontId="25" fillId="24" borderId="9" xfId="51" applyNumberFormat="1" applyFont="1" applyFill="1" applyBorder="1" applyAlignment="1">
      <alignment horizontal="center" vertical="center" wrapText="1"/>
    </xf>
    <xf numFmtId="0" fontId="25" fillId="24" borderId="9" xfId="48" applyNumberFormat="1" applyFont="1" applyFill="1" applyBorder="1" applyAlignment="1">
      <alignment horizontal="center" vertical="center" wrapText="1"/>
    </xf>
    <xf numFmtId="9" fontId="25" fillId="24" borderId="9" xfId="48" applyFont="1" applyFill="1" applyBorder="1" applyAlignment="1">
      <alignment horizontal="center" vertical="center" wrapText="1"/>
    </xf>
    <xf numFmtId="9" fontId="25" fillId="24" borderId="9" xfId="37" applyNumberFormat="1" applyFont="1" applyFill="1" applyBorder="1" applyAlignment="1">
      <alignment horizontal="center" vertical="center" wrapText="1"/>
    </xf>
    <xf numFmtId="166" fontId="25" fillId="24" borderId="9" xfId="51" applyNumberFormat="1" applyFont="1" applyFill="1" applyBorder="1" applyAlignment="1">
      <alignment horizontal="center" vertical="center" wrapText="1"/>
    </xf>
    <xf numFmtId="166" fontId="25" fillId="24" borderId="9" xfId="37" applyNumberFormat="1" applyFont="1" applyFill="1" applyBorder="1" applyAlignment="1">
      <alignment horizontal="center" vertical="center" wrapText="1"/>
    </xf>
    <xf numFmtId="49" fontId="25" fillId="24" borderId="9" xfId="49" applyNumberFormat="1" applyFont="1" applyFill="1" applyBorder="1" applyAlignment="1">
      <alignment horizontal="center" vertical="center" wrapText="1"/>
    </xf>
    <xf numFmtId="1" fontId="25" fillId="24" borderId="9" xfId="37" applyNumberFormat="1" applyFont="1" applyFill="1" applyBorder="1" applyAlignment="1">
      <alignment horizontal="center" vertical="center" wrapText="1"/>
    </xf>
    <xf numFmtId="0" fontId="25" fillId="24" borderId="9" xfId="37" applyFont="1" applyFill="1" applyBorder="1" applyAlignment="1">
      <alignment horizontal="center" vertical="center"/>
    </xf>
    <xf numFmtId="43" fontId="25" fillId="24" borderId="9" xfId="52" applyFont="1" applyFill="1" applyBorder="1" applyAlignment="1">
      <alignment horizontal="right" vertical="center" wrapText="1" readingOrder="1"/>
    </xf>
    <xf numFmtId="0" fontId="25" fillId="24" borderId="9" xfId="0" applyFont="1" applyFill="1" applyBorder="1" applyAlignment="1">
      <alignment horizontal="center" vertical="center" wrapText="1" readingOrder="1"/>
    </xf>
    <xf numFmtId="0" fontId="25" fillId="24" borderId="9" xfId="0" applyFont="1" applyFill="1" applyBorder="1" applyAlignment="1">
      <alignment horizontal="center" vertical="center" readingOrder="1"/>
    </xf>
    <xf numFmtId="0" fontId="25" fillId="24" borderId="9" xfId="49" applyNumberFormat="1" applyFont="1" applyFill="1" applyBorder="1" applyAlignment="1">
      <alignment horizontal="center" vertical="center" wrapText="1"/>
    </xf>
    <xf numFmtId="43" fontId="25" fillId="24" borderId="9" xfId="52" applyFont="1" applyFill="1" applyBorder="1" applyAlignment="1">
      <alignment horizontal="center" vertical="center" wrapText="1" readingOrder="1"/>
    </xf>
    <xf numFmtId="9" fontId="25" fillId="24" borderId="9" xfId="51" applyFont="1" applyFill="1" applyBorder="1" applyAlignment="1">
      <alignment horizontal="center" vertical="center" wrapText="1"/>
    </xf>
    <xf numFmtId="10" fontId="25" fillId="24" borderId="9" xfId="51" applyNumberFormat="1" applyFont="1" applyFill="1" applyBorder="1" applyAlignment="1">
      <alignment horizontal="center" vertical="center" wrapText="1"/>
    </xf>
    <xf numFmtId="9" fontId="25" fillId="24" borderId="9" xfId="37" applyNumberFormat="1" applyFont="1" applyFill="1" applyBorder="1" applyAlignment="1">
      <alignment horizontal="justify" vertical="center" wrapText="1"/>
    </xf>
    <xf numFmtId="9" fontId="25" fillId="24" borderId="10" xfId="51" applyFont="1" applyFill="1" applyBorder="1" applyAlignment="1">
      <alignment horizontal="center" vertical="center" wrapText="1"/>
    </xf>
    <xf numFmtId="1" fontId="25" fillId="24" borderId="9" xfId="48" applyNumberFormat="1" applyFont="1" applyFill="1" applyBorder="1" applyAlignment="1">
      <alignment horizontal="center" vertical="center" wrapText="1"/>
    </xf>
    <xf numFmtId="2" fontId="25" fillId="24" borderId="9" xfId="48" applyNumberFormat="1" applyFont="1" applyFill="1" applyBorder="1" applyAlignment="1">
      <alignment horizontal="center" vertical="center" wrapText="1"/>
    </xf>
    <xf numFmtId="0" fontId="25" fillId="24" borderId="10" xfId="0" applyFont="1" applyFill="1" applyBorder="1" applyAlignment="1">
      <alignment horizontal="center" vertical="center" readingOrder="1"/>
    </xf>
    <xf numFmtId="169" fontId="25" fillId="24" borderId="9" xfId="37" applyNumberFormat="1" applyFont="1" applyFill="1" applyBorder="1" applyAlignment="1">
      <alignment horizontal="center" vertical="center" wrapText="1"/>
    </xf>
    <xf numFmtId="9" fontId="25" fillId="24" borderId="12" xfId="37" applyNumberFormat="1" applyFont="1" applyFill="1" applyBorder="1" applyAlignment="1">
      <alignment horizontal="center" vertical="center" wrapText="1"/>
    </xf>
    <xf numFmtId="0" fontId="25" fillId="24" borderId="9" xfId="37" applyFont="1" applyFill="1" applyBorder="1" applyAlignment="1">
      <alignment horizontal="center" vertical="center" wrapText="1" readingOrder="1"/>
    </xf>
    <xf numFmtId="0" fontId="25" fillId="24" borderId="9" xfId="37" applyFont="1" applyFill="1" applyBorder="1" applyAlignment="1">
      <alignment horizontal="center" vertical="center" readingOrder="1"/>
    </xf>
    <xf numFmtId="43" fontId="25" fillId="24" borderId="9" xfId="52" applyFont="1" applyFill="1" applyBorder="1" applyAlignment="1">
      <alignment horizontal="right" vertical="center" readingOrder="1"/>
    </xf>
    <xf numFmtId="0" fontId="25" fillId="24" borderId="12" xfId="0" applyFont="1" applyFill="1" applyBorder="1" applyAlignment="1">
      <alignment horizontal="center" vertical="center" readingOrder="1"/>
    </xf>
    <xf numFmtId="2" fontId="25" fillId="24" borderId="12" xfId="37" applyNumberFormat="1" applyFont="1" applyFill="1" applyBorder="1" applyAlignment="1">
      <alignment horizontal="center" vertical="center" wrapText="1"/>
    </xf>
    <xf numFmtId="2" fontId="25" fillId="24" borderId="9" xfId="37" applyNumberFormat="1" applyFont="1" applyFill="1" applyBorder="1" applyAlignment="1">
      <alignment horizontal="center" vertical="center" wrapText="1"/>
    </xf>
    <xf numFmtId="0" fontId="25" fillId="24" borderId="9" xfId="38" applyFont="1" applyFill="1" applyBorder="1" applyAlignment="1">
      <alignment horizontal="justify" vertical="center" wrapText="1"/>
    </xf>
    <xf numFmtId="9" fontId="25" fillId="24" borderId="10" xfId="37" applyNumberFormat="1" applyFont="1" applyFill="1" applyBorder="1" applyAlignment="1">
      <alignment horizontal="center" vertical="center" wrapText="1"/>
    </xf>
    <xf numFmtId="43" fontId="25" fillId="24" borderId="9" xfId="52" applyFont="1" applyFill="1" applyBorder="1" applyAlignment="1" applyProtection="1">
      <alignment horizontal="right" vertical="center" readingOrder="1"/>
      <protection locked="0"/>
    </xf>
    <xf numFmtId="9" fontId="25" fillId="24" borderId="15" xfId="37" applyNumberFormat="1" applyFont="1" applyFill="1" applyBorder="1" applyAlignment="1">
      <alignment horizontal="center" vertical="center" wrapText="1"/>
    </xf>
    <xf numFmtId="0" fontId="25" fillId="0" borderId="9" xfId="37" applyFont="1" applyFill="1" applyBorder="1" applyAlignment="1">
      <alignment horizontal="justify" vertical="center" wrapText="1"/>
    </xf>
    <xf numFmtId="9" fontId="25" fillId="0" borderId="12" xfId="37" applyNumberFormat="1" applyFont="1" applyFill="1" applyBorder="1" applyAlignment="1">
      <alignment horizontal="center" vertical="center" wrapText="1"/>
    </xf>
    <xf numFmtId="9" fontId="25" fillId="0" borderId="9" xfId="37" applyNumberFormat="1" applyFont="1" applyFill="1" applyBorder="1" applyAlignment="1">
      <alignment horizontal="center" vertical="center" wrapText="1"/>
    </xf>
    <xf numFmtId="0" fontId="25" fillId="0" borderId="9" xfId="37" applyFont="1" applyFill="1" applyBorder="1" applyAlignment="1">
      <alignment horizontal="justify" vertical="center" wrapText="1" readingOrder="1"/>
    </xf>
    <xf numFmtId="9" fontId="25" fillId="0" borderId="9" xfId="51" applyFont="1" applyFill="1" applyBorder="1" applyAlignment="1">
      <alignment horizontal="center" vertical="center" wrapText="1"/>
    </xf>
    <xf numFmtId="14" fontId="25" fillId="0" borderId="9" xfId="37" applyNumberFormat="1" applyFont="1" applyFill="1" applyBorder="1" applyAlignment="1">
      <alignment horizontal="center" vertical="center" wrapText="1"/>
    </xf>
    <xf numFmtId="43" fontId="25" fillId="0" borderId="9" xfId="52" applyFont="1" applyFill="1" applyBorder="1" applyAlignment="1">
      <alignment horizontal="center" vertical="center" wrapText="1" readingOrder="1"/>
    </xf>
    <xf numFmtId="0" fontId="25" fillId="0" borderId="9" xfId="37" applyFont="1" applyFill="1" applyBorder="1" applyAlignment="1">
      <alignment horizontal="center" vertical="center" wrapText="1" readingOrder="1"/>
    </xf>
    <xf numFmtId="0" fontId="25" fillId="0" borderId="9" xfId="37" applyFont="1" applyFill="1" applyBorder="1" applyAlignment="1">
      <alignment horizontal="center" vertical="center" readingOrder="1"/>
    </xf>
    <xf numFmtId="9" fontId="25" fillId="0" borderId="12" xfId="51" applyFont="1" applyFill="1" applyBorder="1" applyAlignment="1">
      <alignment horizontal="center" vertical="center" wrapText="1"/>
    </xf>
    <xf numFmtId="2" fontId="25" fillId="0" borderId="12" xfId="51" applyNumberFormat="1" applyFont="1" applyFill="1" applyBorder="1" applyAlignment="1">
      <alignment horizontal="center" vertical="center" wrapText="1"/>
    </xf>
    <xf numFmtId="1" fontId="25" fillId="0" borderId="9" xfId="51" applyNumberFormat="1" applyFont="1" applyFill="1" applyBorder="1" applyAlignment="1">
      <alignment horizontal="center" vertical="center" wrapText="1"/>
    </xf>
    <xf numFmtId="2" fontId="25" fillId="0" borderId="9" xfId="51" applyNumberFormat="1" applyFont="1" applyFill="1" applyBorder="1" applyAlignment="1">
      <alignment horizontal="center" vertical="center" wrapText="1"/>
    </xf>
    <xf numFmtId="43" fontId="25" fillId="0" borderId="9" xfId="52" applyFont="1" applyFill="1" applyBorder="1" applyAlignment="1" applyProtection="1">
      <alignment horizontal="center" vertical="center" wrapText="1" readingOrder="1"/>
      <protection locked="0"/>
    </xf>
    <xf numFmtId="0" fontId="25" fillId="0" borderId="12" xfId="0" applyFont="1" applyFill="1" applyBorder="1" applyAlignment="1">
      <alignment horizontal="center" vertical="center" readingOrder="1"/>
    </xf>
    <xf numFmtId="9" fontId="25" fillId="0" borderId="10" xfId="51" applyFont="1" applyFill="1" applyBorder="1" applyAlignment="1">
      <alignment horizontal="center" vertical="center" wrapText="1"/>
    </xf>
    <xf numFmtId="1" fontId="25" fillId="0" borderId="9" xfId="37" applyNumberFormat="1" applyFont="1" applyFill="1" applyBorder="1" applyAlignment="1">
      <alignment horizontal="center" vertical="center" wrapText="1"/>
    </xf>
    <xf numFmtId="43" fontId="25" fillId="0" borderId="9" xfId="52" applyFont="1" applyFill="1" applyBorder="1" applyAlignment="1">
      <alignment horizontal="right" vertical="center" wrapText="1" readingOrder="1"/>
    </xf>
    <xf numFmtId="1" fontId="25" fillId="0" borderId="12" xfId="51" applyNumberFormat="1" applyFont="1" applyFill="1" applyBorder="1" applyAlignment="1">
      <alignment horizontal="center" vertical="center" wrapText="1"/>
    </xf>
    <xf numFmtId="1" fontId="25" fillId="0" borderId="12" xfId="52" applyNumberFormat="1" applyFont="1" applyFill="1" applyBorder="1" applyAlignment="1">
      <alignment horizontal="center" vertical="center" wrapText="1"/>
    </xf>
    <xf numFmtId="1" fontId="25" fillId="0" borderId="9" xfId="48" applyNumberFormat="1" applyFont="1" applyFill="1" applyBorder="1" applyAlignment="1">
      <alignment horizontal="center" vertical="center" wrapText="1"/>
    </xf>
    <xf numFmtId="2" fontId="25" fillId="0" borderId="12" xfId="37" applyNumberFormat="1" applyFont="1" applyFill="1" applyBorder="1" applyAlignment="1">
      <alignment horizontal="center" vertical="center" wrapText="1"/>
    </xf>
    <xf numFmtId="2" fontId="25" fillId="0" borderId="9" xfId="37" applyNumberFormat="1" applyFont="1" applyFill="1" applyBorder="1" applyAlignment="1">
      <alignment horizontal="center" vertical="center" wrapText="1"/>
    </xf>
    <xf numFmtId="0" fontId="25" fillId="24" borderId="0" xfId="37" applyFont="1" applyFill="1" applyAlignment="1">
      <alignment horizontal="justify" vertical="center" wrapText="1"/>
    </xf>
    <xf numFmtId="2" fontId="25" fillId="24" borderId="12" xfId="37" applyNumberFormat="1" applyFont="1" applyFill="1" applyBorder="1" applyAlignment="1">
      <alignment vertical="center" wrapText="1"/>
    </xf>
    <xf numFmtId="0" fontId="25" fillId="24" borderId="9" xfId="37" applyFont="1" applyFill="1" applyBorder="1" applyAlignment="1" applyProtection="1">
      <alignment horizontal="center" vertical="center"/>
      <protection locked="0"/>
    </xf>
    <xf numFmtId="3" fontId="25" fillId="24" borderId="9" xfId="0" applyNumberFormat="1" applyFont="1" applyFill="1" applyBorder="1" applyAlignment="1">
      <alignment horizontal="center" vertical="center" readingOrder="1"/>
    </xf>
    <xf numFmtId="167" fontId="25" fillId="24" borderId="9" xfId="33" applyNumberFormat="1" applyFont="1" applyFill="1" applyBorder="1" applyAlignment="1">
      <alignment horizontal="center" vertical="center" wrapText="1"/>
    </xf>
    <xf numFmtId="168" fontId="25" fillId="24" borderId="9" xfId="0" applyNumberFormat="1" applyFont="1" applyFill="1" applyBorder="1" applyAlignment="1">
      <alignment horizontal="center" vertical="center" wrapText="1"/>
    </xf>
    <xf numFmtId="0" fontId="28" fillId="24" borderId="9" xfId="37" applyFont="1" applyFill="1" applyBorder="1" applyAlignment="1">
      <alignment horizontal="center" vertical="center" wrapText="1"/>
    </xf>
    <xf numFmtId="0" fontId="28" fillId="24" borderId="9" xfId="37" applyNumberFormat="1" applyFont="1" applyFill="1" applyBorder="1" applyAlignment="1">
      <alignment horizontal="center" vertical="center" wrapText="1"/>
    </xf>
    <xf numFmtId="3" fontId="28" fillId="24" borderId="9" xfId="49" applyNumberFormat="1" applyFont="1" applyFill="1" applyBorder="1" applyAlignment="1">
      <alignment horizontal="center" vertical="center" wrapText="1"/>
    </xf>
    <xf numFmtId="3" fontId="28" fillId="24" borderId="9" xfId="37" applyNumberFormat="1" applyFont="1" applyFill="1" applyBorder="1" applyAlignment="1">
      <alignment horizontal="center" vertical="center" wrapText="1"/>
    </xf>
    <xf numFmtId="0" fontId="28" fillId="24" borderId="19" xfId="37" applyFont="1" applyFill="1" applyBorder="1" applyAlignment="1">
      <alignment horizontal="center" vertical="center" wrapText="1"/>
    </xf>
    <xf numFmtId="0" fontId="28" fillId="24" borderId="15" xfId="37" applyFont="1" applyFill="1" applyBorder="1" applyAlignment="1">
      <alignment horizontal="center" vertical="center" wrapText="1"/>
    </xf>
    <xf numFmtId="0" fontId="28" fillId="24" borderId="12" xfId="37" applyFont="1" applyFill="1" applyBorder="1" applyAlignment="1">
      <alignment horizontal="center" vertical="center" wrapText="1"/>
    </xf>
    <xf numFmtId="0" fontId="28" fillId="0" borderId="9" xfId="37" applyFont="1" applyFill="1" applyBorder="1" applyAlignment="1">
      <alignment horizontal="center" vertical="center" wrapText="1"/>
    </xf>
    <xf numFmtId="0" fontId="28" fillId="0" borderId="9" xfId="37" applyNumberFormat="1" applyFont="1" applyFill="1" applyBorder="1" applyAlignment="1">
      <alignment horizontal="center" vertical="center" wrapText="1"/>
    </xf>
    <xf numFmtId="0" fontId="28" fillId="0" borderId="19" xfId="37" applyFont="1" applyFill="1" applyBorder="1" applyAlignment="1">
      <alignment horizontal="center" vertical="center" wrapText="1"/>
    </xf>
    <xf numFmtId="0" fontId="26" fillId="24" borderId="11" xfId="0" applyFont="1" applyFill="1" applyBorder="1" applyAlignment="1">
      <alignment horizontal="justify" vertical="center" wrapText="1"/>
    </xf>
    <xf numFmtId="0" fontId="26" fillId="24" borderId="9" xfId="0" applyFont="1" applyFill="1" applyBorder="1" applyAlignment="1">
      <alignment horizontal="justify" vertical="center"/>
    </xf>
    <xf numFmtId="0" fontId="26" fillId="0" borderId="9" xfId="0" applyFont="1" applyFill="1" applyBorder="1" applyAlignment="1">
      <alignment horizontal="justify" vertical="center" wrapText="1"/>
    </xf>
    <xf numFmtId="0" fontId="28" fillId="24" borderId="9" xfId="0" applyFont="1" applyFill="1" applyBorder="1" applyAlignment="1">
      <alignment horizontal="justify" vertical="center" wrapText="1"/>
    </xf>
    <xf numFmtId="43" fontId="21" fillId="24" borderId="0" xfId="0" applyNumberFormat="1" applyFont="1" applyFill="1"/>
    <xf numFmtId="165" fontId="25" fillId="24" borderId="9" xfId="52" applyNumberFormat="1" applyFont="1" applyFill="1" applyBorder="1" applyAlignment="1">
      <alignment horizontal="right" vertical="center" wrapText="1" readingOrder="1"/>
    </xf>
    <xf numFmtId="165" fontId="25" fillId="24" borderId="9" xfId="52" applyNumberFormat="1" applyFont="1" applyFill="1" applyBorder="1" applyAlignment="1">
      <alignment horizontal="right" vertical="center" readingOrder="1"/>
    </xf>
    <xf numFmtId="165" fontId="25" fillId="0" borderId="9" xfId="52" applyNumberFormat="1" applyFont="1" applyFill="1" applyBorder="1" applyAlignment="1">
      <alignment horizontal="right" vertical="center" wrapText="1" readingOrder="1"/>
    </xf>
    <xf numFmtId="165" fontId="25" fillId="0" borderId="9" xfId="52" applyNumberFormat="1" applyFont="1" applyFill="1" applyBorder="1" applyAlignment="1" applyProtection="1">
      <alignment horizontal="right" vertical="center" readingOrder="1"/>
      <protection locked="0"/>
    </xf>
    <xf numFmtId="9" fontId="24" fillId="25" borderId="32" xfId="0" applyNumberFormat="1" applyFont="1" applyFill="1" applyBorder="1" applyAlignment="1">
      <alignment vertical="center"/>
    </xf>
    <xf numFmtId="10" fontId="24" fillId="25" borderId="32" xfId="48" applyNumberFormat="1" applyFont="1" applyFill="1" applyBorder="1" applyAlignment="1">
      <alignment vertical="center"/>
    </xf>
    <xf numFmtId="0" fontId="0" fillId="0" borderId="0" xfId="0" applyFont="1" applyAlignment="1">
      <alignment vertical="center"/>
    </xf>
    <xf numFmtId="0" fontId="19" fillId="0" borderId="0" xfId="0" applyFont="1" applyAlignment="1">
      <alignment vertical="center"/>
    </xf>
    <xf numFmtId="0" fontId="19" fillId="26" borderId="34" xfId="0" applyFont="1" applyFill="1" applyBorder="1" applyAlignment="1">
      <alignment horizontal="center" vertical="center"/>
    </xf>
    <xf numFmtId="0" fontId="19" fillId="26" borderId="35" xfId="0" applyFont="1" applyFill="1" applyBorder="1" applyAlignment="1">
      <alignment horizontal="center" vertical="center"/>
    </xf>
    <xf numFmtId="0" fontId="19" fillId="0" borderId="36" xfId="0" applyFont="1" applyFill="1" applyBorder="1" applyAlignment="1">
      <alignment horizontal="center" vertical="center"/>
    </xf>
    <xf numFmtId="9" fontId="19" fillId="0" borderId="37" xfId="48" applyFont="1" applyFill="1" applyBorder="1" applyAlignment="1">
      <alignment horizontal="center" vertical="center"/>
    </xf>
    <xf numFmtId="0" fontId="19" fillId="0" borderId="29" xfId="0" applyFont="1" applyFill="1" applyBorder="1" applyAlignment="1">
      <alignment horizontal="center" vertical="center"/>
    </xf>
    <xf numFmtId="9" fontId="19" fillId="0" borderId="11" xfId="48" applyFont="1" applyFill="1" applyBorder="1" applyAlignment="1">
      <alignment horizontal="center" vertical="center"/>
    </xf>
    <xf numFmtId="0" fontId="0" fillId="0" borderId="38" xfId="0" applyFont="1" applyFill="1" applyBorder="1" applyAlignment="1">
      <alignment horizontal="center" vertical="center"/>
    </xf>
    <xf numFmtId="9" fontId="1" fillId="0" borderId="39" xfId="48" applyFill="1" applyBorder="1" applyAlignment="1">
      <alignment horizontal="center" vertical="center"/>
    </xf>
    <xf numFmtId="10" fontId="19" fillId="26" borderId="35" xfId="48" applyNumberFormat="1" applyFont="1" applyFill="1" applyBorder="1" applyAlignment="1">
      <alignment horizontal="center" vertical="center"/>
    </xf>
    <xf numFmtId="0" fontId="28" fillId="24" borderId="12" xfId="37" applyNumberFormat="1" applyFont="1" applyFill="1" applyBorder="1" applyAlignment="1">
      <alignment horizontal="center" vertical="center" wrapText="1"/>
    </xf>
    <xf numFmtId="0" fontId="28" fillId="24" borderId="10" xfId="37" applyNumberFormat="1" applyFont="1" applyFill="1" applyBorder="1" applyAlignment="1">
      <alignment horizontal="center" vertical="center" wrapText="1"/>
    </xf>
    <xf numFmtId="0" fontId="28" fillId="24" borderId="15" xfId="37" applyNumberFormat="1" applyFont="1" applyFill="1" applyBorder="1" applyAlignment="1">
      <alignment horizontal="center" vertical="center" wrapText="1"/>
    </xf>
    <xf numFmtId="0" fontId="24" fillId="25" borderId="30" xfId="0" applyFont="1" applyFill="1" applyBorder="1" applyAlignment="1">
      <alignment horizontal="center" vertical="center" readingOrder="1"/>
    </xf>
    <xf numFmtId="0" fontId="24" fillId="25" borderId="31" xfId="0" applyFont="1" applyFill="1" applyBorder="1" applyAlignment="1">
      <alignment horizontal="center" vertical="center" readingOrder="1"/>
    </xf>
    <xf numFmtId="9" fontId="25" fillId="24" borderId="12" xfId="51" applyFont="1" applyFill="1" applyBorder="1" applyAlignment="1">
      <alignment horizontal="center" vertical="center" wrapText="1"/>
    </xf>
    <xf numFmtId="9" fontId="25" fillId="24" borderId="10" xfId="51" applyFont="1" applyFill="1" applyBorder="1" applyAlignment="1">
      <alignment horizontal="center" vertical="center" wrapText="1"/>
    </xf>
    <xf numFmtId="9" fontId="25" fillId="24" borderId="15" xfId="51" applyFont="1" applyFill="1" applyBorder="1" applyAlignment="1">
      <alignment horizontal="center" vertical="center" wrapText="1"/>
    </xf>
    <xf numFmtId="0" fontId="24" fillId="25" borderId="30" xfId="0" applyFont="1" applyFill="1" applyBorder="1" applyAlignment="1">
      <alignment horizontal="center" vertical="center"/>
    </xf>
    <xf numFmtId="0" fontId="24" fillId="25" borderId="31" xfId="0" applyFont="1" applyFill="1" applyBorder="1" applyAlignment="1">
      <alignment horizontal="center" vertical="center"/>
    </xf>
    <xf numFmtId="9" fontId="25" fillId="24" borderId="12" xfId="37" applyNumberFormat="1" applyFont="1" applyFill="1" applyBorder="1" applyAlignment="1">
      <alignment horizontal="center" vertical="center" wrapText="1"/>
    </xf>
    <xf numFmtId="9" fontId="25" fillId="24" borderId="10" xfId="37" applyNumberFormat="1" applyFont="1" applyFill="1" applyBorder="1" applyAlignment="1">
      <alignment horizontal="center" vertical="center" wrapText="1"/>
    </xf>
    <xf numFmtId="0" fontId="26" fillId="24" borderId="12" xfId="0" applyFont="1" applyFill="1" applyBorder="1" applyAlignment="1">
      <alignment horizontal="justify" vertical="center" wrapText="1"/>
    </xf>
    <xf numFmtId="0" fontId="26" fillId="24" borderId="10" xfId="0" applyFont="1" applyFill="1" applyBorder="1" applyAlignment="1">
      <alignment horizontal="justify" vertical="center"/>
    </xf>
    <xf numFmtId="165" fontId="25" fillId="24" borderId="12" xfId="52" applyNumberFormat="1" applyFont="1" applyFill="1" applyBorder="1" applyAlignment="1">
      <alignment horizontal="right" vertical="center" readingOrder="1"/>
    </xf>
    <xf numFmtId="165" fontId="25" fillId="24" borderId="15" xfId="52" applyNumberFormat="1" applyFont="1" applyFill="1" applyBorder="1" applyAlignment="1">
      <alignment horizontal="right" vertical="center" readingOrder="1"/>
    </xf>
    <xf numFmtId="165" fontId="25" fillId="24" borderId="10" xfId="52" applyNumberFormat="1" applyFont="1" applyFill="1" applyBorder="1" applyAlignment="1">
      <alignment horizontal="right" vertical="center" readingOrder="1"/>
    </xf>
    <xf numFmtId="0" fontId="25" fillId="24" borderId="12" xfId="0" applyFont="1" applyFill="1" applyBorder="1" applyAlignment="1">
      <alignment horizontal="center" vertical="center" readingOrder="1"/>
    </xf>
    <xf numFmtId="0" fontId="25" fillId="24" borderId="15" xfId="0" applyFont="1" applyFill="1" applyBorder="1" applyAlignment="1">
      <alignment horizontal="center" vertical="center" readingOrder="1"/>
    </xf>
    <xf numFmtId="0" fontId="25" fillId="24" borderId="10" xfId="0" applyFont="1" applyFill="1" applyBorder="1" applyAlignment="1">
      <alignment horizontal="center" vertical="center" readingOrder="1"/>
    </xf>
    <xf numFmtId="9" fontId="25" fillId="24" borderId="15" xfId="37" applyNumberFormat="1" applyFont="1" applyFill="1" applyBorder="1" applyAlignment="1">
      <alignment horizontal="center" vertical="center" wrapText="1"/>
    </xf>
    <xf numFmtId="0" fontId="28" fillId="24" borderId="12" xfId="37" applyFont="1" applyFill="1" applyBorder="1" applyAlignment="1">
      <alignment horizontal="center" vertical="center" wrapText="1"/>
    </xf>
    <xf numFmtId="0" fontId="28" fillId="24" borderId="10" xfId="37" applyFont="1" applyFill="1" applyBorder="1" applyAlignment="1">
      <alignment horizontal="center" vertical="center" wrapText="1"/>
    </xf>
    <xf numFmtId="0" fontId="26" fillId="24" borderId="15" xfId="0" applyFont="1" applyFill="1" applyBorder="1" applyAlignment="1">
      <alignment horizontal="justify" vertical="center"/>
    </xf>
    <xf numFmtId="0" fontId="26" fillId="24" borderId="10" xfId="0" applyFont="1" applyFill="1" applyBorder="1" applyAlignment="1">
      <alignment horizontal="justify" vertical="center" wrapText="1"/>
    </xf>
    <xf numFmtId="165" fontId="25" fillId="0" borderId="12" xfId="52" applyNumberFormat="1" applyFont="1" applyFill="1" applyBorder="1" applyAlignment="1">
      <alignment horizontal="right" vertical="center" wrapText="1" readingOrder="1"/>
    </xf>
    <xf numFmtId="165" fontId="25" fillId="0" borderId="10" xfId="52" applyNumberFormat="1" applyFont="1" applyFill="1" applyBorder="1" applyAlignment="1">
      <alignment horizontal="right" vertical="center" wrapText="1" readingOrder="1"/>
    </xf>
    <xf numFmtId="0" fontId="25" fillId="0" borderId="12" xfId="0" applyFont="1" applyFill="1" applyBorder="1" applyAlignment="1">
      <alignment horizontal="center" vertical="center" readingOrder="1"/>
    </xf>
    <xf numFmtId="0" fontId="25" fillId="0" borderId="10" xfId="0" applyFont="1" applyFill="1" applyBorder="1" applyAlignment="1">
      <alignment horizontal="center" vertical="center" readingOrder="1"/>
    </xf>
    <xf numFmtId="0" fontId="26" fillId="0" borderId="12" xfId="0" applyFont="1" applyFill="1" applyBorder="1" applyAlignment="1">
      <alignment horizontal="justify" vertical="center" wrapText="1"/>
    </xf>
    <xf numFmtId="0" fontId="26" fillId="0" borderId="10" xfId="0" applyFont="1" applyFill="1" applyBorder="1" applyAlignment="1">
      <alignment horizontal="justify" vertical="center"/>
    </xf>
    <xf numFmtId="165" fontId="25" fillId="0" borderId="12" xfId="52" applyNumberFormat="1" applyFont="1" applyFill="1" applyBorder="1" applyAlignment="1" applyProtection="1">
      <alignment horizontal="right" vertical="center" wrapText="1" readingOrder="1"/>
      <protection locked="0"/>
    </xf>
    <xf numFmtId="165" fontId="25" fillId="0" borderId="10" xfId="52" applyNumberFormat="1" applyFont="1" applyFill="1" applyBorder="1" applyAlignment="1" applyProtection="1">
      <alignment horizontal="right" vertical="center" wrapText="1" readingOrder="1"/>
      <protection locked="0"/>
    </xf>
    <xf numFmtId="0" fontId="26" fillId="0" borderId="10" xfId="0" applyFont="1" applyFill="1" applyBorder="1" applyAlignment="1">
      <alignment horizontal="justify" vertical="center" wrapText="1"/>
    </xf>
    <xf numFmtId="165" fontId="25" fillId="0" borderId="15" xfId="52" applyNumberFormat="1" applyFont="1" applyFill="1" applyBorder="1" applyAlignment="1" applyProtection="1">
      <alignment horizontal="right" vertical="center" readingOrder="1"/>
      <protection locked="0"/>
    </xf>
    <xf numFmtId="165" fontId="25" fillId="0" borderId="10" xfId="52" applyNumberFormat="1" applyFont="1" applyFill="1" applyBorder="1" applyAlignment="1" applyProtection="1">
      <alignment horizontal="right" vertical="center" readingOrder="1"/>
      <protection locked="0"/>
    </xf>
    <xf numFmtId="0" fontId="25" fillId="0" borderId="15" xfId="0" applyFont="1" applyFill="1" applyBorder="1" applyAlignment="1">
      <alignment horizontal="center" vertical="center" readingOrder="1"/>
    </xf>
    <xf numFmtId="0" fontId="26" fillId="0" borderId="12" xfId="0" applyFont="1" applyFill="1" applyBorder="1" applyAlignment="1">
      <alignment horizontal="justify" wrapText="1"/>
    </xf>
    <xf numFmtId="0" fontId="26" fillId="0" borderId="15" xfId="0" applyFont="1" applyFill="1" applyBorder="1" applyAlignment="1">
      <alignment horizontal="justify"/>
    </xf>
    <xf numFmtId="0" fontId="26" fillId="0" borderId="10" xfId="0" applyFont="1" applyFill="1" applyBorder="1" applyAlignment="1">
      <alignment horizontal="justify"/>
    </xf>
    <xf numFmtId="43" fontId="25" fillId="0" borderId="12" xfId="52" applyFont="1" applyFill="1" applyBorder="1" applyAlignment="1">
      <alignment horizontal="right" vertical="center" wrapText="1" readingOrder="1"/>
    </xf>
    <xf numFmtId="43" fontId="25" fillId="0" borderId="10" xfId="52" applyFont="1" applyFill="1" applyBorder="1" applyAlignment="1">
      <alignment horizontal="right" vertical="center" wrapText="1" readingOrder="1"/>
    </xf>
    <xf numFmtId="43" fontId="25" fillId="24" borderId="12" xfId="52" applyFont="1" applyFill="1" applyBorder="1" applyAlignment="1" applyProtection="1">
      <alignment horizontal="right" vertical="center" readingOrder="1"/>
      <protection locked="0"/>
    </xf>
    <xf numFmtId="43" fontId="25" fillId="24" borderId="10" xfId="52" applyFont="1" applyFill="1" applyBorder="1" applyAlignment="1" applyProtection="1">
      <alignment horizontal="right" vertical="center" readingOrder="1"/>
      <protection locked="0"/>
    </xf>
    <xf numFmtId="0" fontId="25" fillId="24" borderId="12" xfId="37" applyFont="1" applyFill="1" applyBorder="1" applyAlignment="1">
      <alignment horizontal="center" vertical="center" wrapText="1" readingOrder="1"/>
    </xf>
    <xf numFmtId="0" fontId="25" fillId="24" borderId="10" xfId="37" applyFont="1" applyFill="1" applyBorder="1" applyAlignment="1">
      <alignment horizontal="center" vertical="center" wrapText="1" readingOrder="1"/>
    </xf>
    <xf numFmtId="43" fontId="25" fillId="0" borderId="12" xfId="52" applyFont="1" applyFill="1" applyBorder="1" applyAlignment="1">
      <alignment horizontal="center" vertical="center" wrapText="1" readingOrder="1"/>
    </xf>
    <xf numFmtId="43" fontId="25" fillId="0" borderId="15" xfId="52" applyFont="1" applyFill="1" applyBorder="1" applyAlignment="1">
      <alignment horizontal="center" vertical="center" readingOrder="1"/>
    </xf>
    <xf numFmtId="43" fontId="25" fillId="0" borderId="10" xfId="52" applyFont="1" applyFill="1" applyBorder="1" applyAlignment="1">
      <alignment horizontal="center" vertical="center" readingOrder="1"/>
    </xf>
    <xf numFmtId="0" fontId="26" fillId="0" borderId="15" xfId="0" applyFont="1" applyFill="1" applyBorder="1" applyAlignment="1">
      <alignment horizontal="justify" vertical="center" wrapText="1"/>
    </xf>
    <xf numFmtId="165" fontId="25" fillId="24" borderId="12" xfId="52" applyNumberFormat="1" applyFont="1" applyFill="1" applyBorder="1" applyAlignment="1">
      <alignment horizontal="right" vertical="center" wrapText="1" readingOrder="1"/>
    </xf>
    <xf numFmtId="165" fontId="25" fillId="24" borderId="15" xfId="52" applyNumberFormat="1" applyFont="1" applyFill="1" applyBorder="1" applyAlignment="1">
      <alignment horizontal="right" vertical="center" wrapText="1" readingOrder="1"/>
    </xf>
    <xf numFmtId="165" fontId="25" fillId="24" borderId="10" xfId="52" applyNumberFormat="1" applyFont="1" applyFill="1" applyBorder="1" applyAlignment="1">
      <alignment horizontal="right" vertical="center" wrapText="1" readingOrder="1"/>
    </xf>
    <xf numFmtId="166" fontId="25" fillId="24" borderId="12" xfId="37" applyNumberFormat="1" applyFont="1" applyFill="1" applyBorder="1" applyAlignment="1">
      <alignment horizontal="center" vertical="center" wrapText="1"/>
    </xf>
    <xf numFmtId="166" fontId="25" fillId="24" borderId="15" xfId="37" applyNumberFormat="1" applyFont="1" applyFill="1" applyBorder="1" applyAlignment="1">
      <alignment horizontal="center" vertical="center" wrapText="1"/>
    </xf>
    <xf numFmtId="166" fontId="25" fillId="24" borderId="10" xfId="37" applyNumberFormat="1" applyFont="1" applyFill="1" applyBorder="1" applyAlignment="1">
      <alignment horizontal="center" vertical="center" wrapText="1"/>
    </xf>
    <xf numFmtId="43" fontId="25" fillId="24" borderId="12" xfId="52" applyFont="1" applyFill="1" applyBorder="1" applyAlignment="1">
      <alignment horizontal="right" vertical="center" readingOrder="1"/>
    </xf>
    <xf numFmtId="43" fontId="25" fillId="24" borderId="15" xfId="52" applyFont="1" applyFill="1" applyBorder="1" applyAlignment="1">
      <alignment horizontal="right" vertical="center" readingOrder="1"/>
    </xf>
    <xf numFmtId="43" fontId="25" fillId="24" borderId="10" xfId="52" applyFont="1" applyFill="1" applyBorder="1" applyAlignment="1">
      <alignment horizontal="right" vertical="center" readingOrder="1"/>
    </xf>
    <xf numFmtId="0" fontId="25" fillId="24" borderId="12" xfId="48" applyNumberFormat="1" applyFont="1" applyFill="1" applyBorder="1" applyAlignment="1">
      <alignment horizontal="center" vertical="center" readingOrder="1"/>
    </xf>
    <xf numFmtId="0" fontId="25" fillId="24" borderId="15" xfId="48" applyNumberFormat="1" applyFont="1" applyFill="1" applyBorder="1" applyAlignment="1">
      <alignment horizontal="center" vertical="center" readingOrder="1"/>
    </xf>
    <xf numFmtId="0" fontId="25" fillId="24" borderId="10" xfId="48" applyNumberFormat="1" applyFont="1" applyFill="1" applyBorder="1" applyAlignment="1">
      <alignment horizontal="center" vertical="center" readingOrder="1"/>
    </xf>
    <xf numFmtId="14" fontId="25" fillId="24" borderId="12" xfId="37" applyNumberFormat="1" applyFont="1" applyFill="1" applyBorder="1" applyAlignment="1">
      <alignment horizontal="center" vertical="center" wrapText="1"/>
    </xf>
    <xf numFmtId="14" fontId="25" fillId="24" borderId="15" xfId="37" applyNumberFormat="1" applyFont="1" applyFill="1" applyBorder="1" applyAlignment="1">
      <alignment horizontal="center" vertical="center" wrapText="1"/>
    </xf>
    <xf numFmtId="14" fontId="25" fillId="24" borderId="10" xfId="37" applyNumberFormat="1" applyFont="1" applyFill="1" applyBorder="1" applyAlignment="1">
      <alignment horizontal="center" vertical="center" wrapText="1"/>
    </xf>
    <xf numFmtId="0" fontId="25" fillId="24" borderId="12" xfId="37" applyFont="1" applyFill="1" applyBorder="1" applyAlignment="1">
      <alignment horizontal="center" vertical="center" wrapText="1"/>
    </xf>
    <xf numFmtId="0" fontId="25" fillId="24" borderId="10" xfId="37" applyFont="1" applyFill="1" applyBorder="1" applyAlignment="1">
      <alignment horizontal="center" vertical="center" wrapText="1"/>
    </xf>
    <xf numFmtId="0" fontId="25" fillId="24" borderId="9" xfId="0" applyFont="1" applyFill="1" applyBorder="1" applyAlignment="1">
      <alignment horizontal="center" vertical="center" readingOrder="1"/>
    </xf>
    <xf numFmtId="0" fontId="29" fillId="24" borderId="12" xfId="0" applyFont="1" applyFill="1" applyBorder="1" applyAlignment="1">
      <alignment horizontal="justify" vertical="center" wrapText="1"/>
    </xf>
    <xf numFmtId="0" fontId="29" fillId="24" borderId="15" xfId="0" applyFont="1" applyFill="1" applyBorder="1" applyAlignment="1">
      <alignment horizontal="justify" vertical="center" wrapText="1"/>
    </xf>
    <xf numFmtId="0" fontId="29" fillId="24" borderId="10" xfId="0" applyFont="1" applyFill="1" applyBorder="1" applyAlignment="1">
      <alignment horizontal="justify" vertical="center" wrapText="1"/>
    </xf>
    <xf numFmtId="43" fontId="25" fillId="24" borderId="12" xfId="52" applyFont="1" applyFill="1" applyBorder="1" applyAlignment="1">
      <alignment horizontal="center" vertical="center" wrapText="1" readingOrder="1"/>
    </xf>
    <xf numFmtId="43" fontId="25" fillId="24" borderId="10" xfId="52" applyFont="1" applyFill="1" applyBorder="1" applyAlignment="1">
      <alignment horizontal="center" vertical="center" wrapText="1" readingOrder="1"/>
    </xf>
    <xf numFmtId="9" fontId="25" fillId="24" borderId="12" xfId="48" applyFont="1" applyFill="1" applyBorder="1" applyAlignment="1">
      <alignment horizontal="center" vertical="center" wrapText="1"/>
    </xf>
    <xf numFmtId="9" fontId="25" fillId="24" borderId="10" xfId="48" applyFont="1" applyFill="1" applyBorder="1" applyAlignment="1">
      <alignment horizontal="center" vertical="center" wrapText="1"/>
    </xf>
    <xf numFmtId="49" fontId="25" fillId="24" borderId="9" xfId="49" applyNumberFormat="1" applyFont="1" applyFill="1" applyBorder="1" applyAlignment="1">
      <alignment horizontal="center" vertical="center" wrapText="1" readingOrder="1"/>
    </xf>
    <xf numFmtId="165" fontId="25" fillId="24" borderId="10" xfId="49" applyNumberFormat="1" applyFont="1" applyFill="1" applyBorder="1" applyAlignment="1">
      <alignment horizontal="center" vertical="center" wrapText="1" readingOrder="1"/>
    </xf>
    <xf numFmtId="165" fontId="25" fillId="24" borderId="12" xfId="49" applyNumberFormat="1" applyFont="1" applyFill="1" applyBorder="1" applyAlignment="1">
      <alignment horizontal="center" vertical="center" wrapText="1" readingOrder="1"/>
    </xf>
    <xf numFmtId="49" fontId="26" fillId="24" borderId="12" xfId="49" applyNumberFormat="1" applyFont="1" applyFill="1" applyBorder="1" applyAlignment="1">
      <alignment horizontal="justify" vertical="center" wrapText="1"/>
    </xf>
    <xf numFmtId="165" fontId="26" fillId="24" borderId="10" xfId="49" applyNumberFormat="1" applyFont="1" applyFill="1" applyBorder="1" applyAlignment="1">
      <alignment horizontal="justify" vertical="center" wrapText="1"/>
    </xf>
    <xf numFmtId="43" fontId="25" fillId="24" borderId="12" xfId="52" applyFont="1" applyFill="1" applyBorder="1" applyAlignment="1">
      <alignment horizontal="right" vertical="center" wrapText="1" readingOrder="1"/>
    </xf>
    <xf numFmtId="43" fontId="25" fillId="24" borderId="10" xfId="52" applyFont="1" applyFill="1" applyBorder="1" applyAlignment="1">
      <alignment horizontal="right" vertical="center" wrapText="1" readingOrder="1"/>
    </xf>
    <xf numFmtId="165" fontId="25" fillId="24" borderId="9" xfId="49" applyNumberFormat="1" applyFont="1" applyFill="1" applyBorder="1" applyAlignment="1">
      <alignment horizontal="center" vertical="center" wrapText="1" readingOrder="1"/>
    </xf>
    <xf numFmtId="2" fontId="26" fillId="24" borderId="12" xfId="49" applyNumberFormat="1" applyFont="1" applyFill="1" applyBorder="1" applyAlignment="1">
      <alignment horizontal="justify" vertical="center" wrapText="1"/>
    </xf>
    <xf numFmtId="2" fontId="26" fillId="24" borderId="10" xfId="49" applyNumberFormat="1" applyFont="1" applyFill="1" applyBorder="1" applyAlignment="1">
      <alignment horizontal="justify" vertical="center" wrapText="1"/>
    </xf>
    <xf numFmtId="0" fontId="25" fillId="24" borderId="12" xfId="37" applyFont="1" applyFill="1" applyBorder="1" applyAlignment="1" applyProtection="1">
      <alignment horizontal="center" vertical="center"/>
      <protection locked="0"/>
    </xf>
    <xf numFmtId="0" fontId="25" fillId="24" borderId="10" xfId="37" applyFont="1" applyFill="1" applyBorder="1" applyAlignment="1" applyProtection="1">
      <alignment horizontal="center" vertical="center"/>
      <protection locked="0"/>
    </xf>
    <xf numFmtId="0" fontId="22" fillId="0" borderId="28" xfId="0" applyFont="1" applyBorder="1" applyAlignment="1">
      <alignment horizontal="center" vertical="center"/>
    </xf>
    <xf numFmtId="0" fontId="19" fillId="0" borderId="25" xfId="0" applyFont="1" applyBorder="1" applyAlignment="1">
      <alignment horizontal="center" readingOrder="1"/>
    </xf>
    <xf numFmtId="0" fontId="19" fillId="0" borderId="25" xfId="0" applyNumberFormat="1" applyFont="1" applyBorder="1" applyAlignment="1">
      <alignment readingOrder="1"/>
    </xf>
    <xf numFmtId="0" fontId="22" fillId="0" borderId="17" xfId="0" applyFont="1" applyBorder="1" applyAlignment="1">
      <alignment horizontal="left" vertical="center" wrapText="1"/>
    </xf>
    <xf numFmtId="0" fontId="2" fillId="0" borderId="25" xfId="0" applyFont="1" applyBorder="1" applyAlignment="1">
      <alignment horizontal="center" readingOrder="1"/>
    </xf>
    <xf numFmtId="0" fontId="2" fillId="0" borderId="25" xfId="0" applyNumberFormat="1" applyFont="1" applyBorder="1" applyAlignment="1">
      <alignment readingOrder="1"/>
    </xf>
    <xf numFmtId="0" fontId="2" fillId="0" borderId="25" xfId="0" applyFont="1" applyBorder="1" applyAlignment="1">
      <alignment horizontal="center"/>
    </xf>
    <xf numFmtId="0" fontId="19" fillId="0" borderId="25" xfId="0" applyFont="1" applyBorder="1" applyAlignment="1">
      <alignment horizontal="center"/>
    </xf>
    <xf numFmtId="0" fontId="2" fillId="0" borderId="24" xfId="0" applyFont="1" applyBorder="1" applyAlignment="1">
      <alignment horizontal="center"/>
    </xf>
    <xf numFmtId="0" fontId="2" fillId="0" borderId="24" xfId="0" applyNumberFormat="1" applyFont="1" applyBorder="1" applyAlignment="1">
      <alignment readingOrder="1"/>
    </xf>
    <xf numFmtId="0" fontId="19" fillId="0" borderId="24" xfId="0" applyFont="1" applyBorder="1" applyAlignment="1">
      <alignment horizontal="center"/>
    </xf>
    <xf numFmtId="0" fontId="22" fillId="0" borderId="17" xfId="0" applyFont="1" applyBorder="1" applyAlignment="1">
      <alignment horizontal="left" vertical="center"/>
    </xf>
    <xf numFmtId="0" fontId="25" fillId="0" borderId="12" xfId="37" applyFont="1" applyFill="1" applyBorder="1" applyAlignment="1">
      <alignment horizontal="center" vertical="center" wrapText="1"/>
    </xf>
    <xf numFmtId="0" fontId="25" fillId="0" borderId="10" xfId="37" applyFont="1" applyFill="1" applyBorder="1" applyAlignment="1">
      <alignment horizontal="center" vertical="center" wrapText="1"/>
    </xf>
    <xf numFmtId="9" fontId="25" fillId="0" borderId="12" xfId="51" applyFont="1" applyFill="1" applyBorder="1" applyAlignment="1">
      <alignment horizontal="center" vertical="center" wrapText="1"/>
    </xf>
    <xf numFmtId="9" fontId="25" fillId="0" borderId="10" xfId="51" applyFont="1" applyFill="1" applyBorder="1" applyAlignment="1">
      <alignment horizontal="center" vertical="center" wrapText="1"/>
    </xf>
    <xf numFmtId="0" fontId="25" fillId="24" borderId="12" xfId="37" applyFont="1" applyFill="1" applyBorder="1" applyAlignment="1">
      <alignment horizontal="center" vertical="center"/>
    </xf>
    <xf numFmtId="0" fontId="25" fillId="24" borderId="15" xfId="37" applyFont="1" applyFill="1" applyBorder="1" applyAlignment="1">
      <alignment horizontal="center" vertical="center"/>
    </xf>
    <xf numFmtId="0" fontId="25" fillId="24" borderId="10" xfId="37" applyFont="1" applyFill="1" applyBorder="1" applyAlignment="1">
      <alignment horizontal="center" vertical="center"/>
    </xf>
    <xf numFmtId="165" fontId="25" fillId="0" borderId="12" xfId="52" applyNumberFormat="1" applyFont="1" applyFill="1" applyBorder="1" applyAlignment="1" applyProtection="1">
      <alignment horizontal="right" vertical="center" readingOrder="1"/>
      <protection locked="0"/>
    </xf>
    <xf numFmtId="0" fontId="25" fillId="24" borderId="9" xfId="37" applyFont="1" applyFill="1" applyBorder="1" applyAlignment="1">
      <alignment horizontal="center" vertical="center" wrapText="1"/>
    </xf>
    <xf numFmtId="0" fontId="25" fillId="0" borderId="9" xfId="37" applyFont="1" applyFill="1" applyBorder="1" applyAlignment="1">
      <alignment horizontal="center" vertical="center" wrapText="1"/>
    </xf>
    <xf numFmtId="9" fontId="25" fillId="24" borderId="12" xfId="48" applyFont="1" applyFill="1" applyBorder="1" applyAlignment="1">
      <alignment horizontal="center" vertical="center" readingOrder="1"/>
    </xf>
    <xf numFmtId="9" fontId="25" fillId="24" borderId="15" xfId="48" applyFont="1" applyFill="1" applyBorder="1" applyAlignment="1">
      <alignment horizontal="center" vertical="center" readingOrder="1"/>
    </xf>
    <xf numFmtId="9" fontId="25" fillId="24" borderId="10" xfId="48" applyFont="1" applyFill="1" applyBorder="1" applyAlignment="1">
      <alignment horizontal="center" vertical="center" readingOrder="1"/>
    </xf>
    <xf numFmtId="9" fontId="26" fillId="24" borderId="12" xfId="48" applyFont="1" applyFill="1" applyBorder="1" applyAlignment="1">
      <alignment horizontal="justify" vertical="center" wrapText="1"/>
    </xf>
    <xf numFmtId="9" fontId="26" fillId="24" borderId="15" xfId="48" applyFont="1" applyFill="1" applyBorder="1" applyAlignment="1">
      <alignment horizontal="justify" vertical="center"/>
    </xf>
    <xf numFmtId="9" fontId="26" fillId="24" borderId="10" xfId="48" applyFont="1" applyFill="1" applyBorder="1" applyAlignment="1">
      <alignment horizontal="justify" vertical="center"/>
    </xf>
    <xf numFmtId="0" fontId="25" fillId="24" borderId="15" xfId="37" applyFont="1" applyFill="1" applyBorder="1" applyAlignment="1">
      <alignment horizontal="center" vertical="center" wrapText="1"/>
    </xf>
    <xf numFmtId="0" fontId="28" fillId="24" borderId="15" xfId="37" applyFont="1" applyFill="1" applyBorder="1" applyAlignment="1">
      <alignment horizontal="center" vertical="center" wrapText="1"/>
    </xf>
    <xf numFmtId="0" fontId="25" fillId="24" borderId="15" xfId="37" applyFont="1" applyFill="1" applyBorder="1" applyAlignment="1" applyProtection="1">
      <alignment horizontal="center" vertical="center"/>
      <protection locked="0"/>
    </xf>
    <xf numFmtId="14" fontId="25" fillId="24" borderId="9" xfId="37" applyNumberFormat="1" applyFont="1" applyFill="1" applyBorder="1" applyAlignment="1">
      <alignment horizontal="center" vertical="center" wrapText="1"/>
    </xf>
    <xf numFmtId="9" fontId="25" fillId="24" borderId="9" xfId="37" applyNumberFormat="1" applyFont="1" applyFill="1" applyBorder="1" applyAlignment="1">
      <alignment horizontal="center" vertical="center" wrapText="1"/>
    </xf>
    <xf numFmtId="0" fontId="28" fillId="0" borderId="12" xfId="37" applyFont="1" applyFill="1" applyBorder="1" applyAlignment="1">
      <alignment horizontal="center" vertical="center" wrapText="1"/>
    </xf>
    <xf numFmtId="0" fontId="28" fillId="0" borderId="15" xfId="37" applyFont="1" applyFill="1" applyBorder="1" applyAlignment="1">
      <alignment horizontal="center" vertical="center" wrapText="1"/>
    </xf>
    <xf numFmtId="0" fontId="28" fillId="0" borderId="10" xfId="37" applyFont="1" applyFill="1" applyBorder="1" applyAlignment="1">
      <alignment horizontal="center" vertical="center" wrapText="1"/>
    </xf>
    <xf numFmtId="14" fontId="25" fillId="0" borderId="12" xfId="37" applyNumberFormat="1" applyFont="1" applyFill="1" applyBorder="1" applyAlignment="1">
      <alignment horizontal="center" vertical="center" wrapText="1"/>
    </xf>
    <xf numFmtId="14" fontId="25" fillId="0" borderId="15" xfId="37" applyNumberFormat="1" applyFont="1" applyFill="1" applyBorder="1" applyAlignment="1">
      <alignment horizontal="center" vertical="center" wrapText="1"/>
    </xf>
    <xf numFmtId="14" fontId="25" fillId="0" borderId="10" xfId="37" applyNumberFormat="1" applyFont="1" applyFill="1" applyBorder="1" applyAlignment="1">
      <alignment horizontal="center" vertical="center" wrapText="1"/>
    </xf>
    <xf numFmtId="9" fontId="25" fillId="0" borderId="12" xfId="37" applyNumberFormat="1" applyFont="1" applyFill="1" applyBorder="1" applyAlignment="1">
      <alignment horizontal="center" vertical="center" wrapText="1"/>
    </xf>
    <xf numFmtId="9" fontId="25" fillId="0" borderId="15" xfId="37" applyNumberFormat="1" applyFont="1" applyFill="1" applyBorder="1" applyAlignment="1">
      <alignment horizontal="center" vertical="center" wrapText="1"/>
    </xf>
    <xf numFmtId="9" fontId="25" fillId="0" borderId="10" xfId="37" applyNumberFormat="1" applyFont="1" applyFill="1" applyBorder="1" applyAlignment="1">
      <alignment horizontal="center" vertical="center" wrapText="1"/>
    </xf>
    <xf numFmtId="0" fontId="25" fillId="0" borderId="15" xfId="37" applyFont="1" applyFill="1" applyBorder="1" applyAlignment="1">
      <alignment horizontal="center" vertical="center" wrapText="1"/>
    </xf>
    <xf numFmtId="9" fontId="25" fillId="0" borderId="15" xfId="51" applyFont="1" applyFill="1" applyBorder="1" applyAlignment="1">
      <alignment horizontal="center" vertical="center" wrapText="1"/>
    </xf>
    <xf numFmtId="0" fontId="28" fillId="0" borderId="12" xfId="37" applyNumberFormat="1" applyFont="1" applyFill="1" applyBorder="1" applyAlignment="1">
      <alignment horizontal="center" vertical="center" wrapText="1"/>
    </xf>
    <xf numFmtId="0" fontId="28" fillId="0" borderId="15" xfId="37" applyNumberFormat="1" applyFont="1" applyFill="1" applyBorder="1" applyAlignment="1">
      <alignment horizontal="center" vertical="center" wrapText="1"/>
    </xf>
    <xf numFmtId="0" fontId="28" fillId="0" borderId="10" xfId="37" applyNumberFormat="1" applyFont="1" applyFill="1" applyBorder="1" applyAlignment="1">
      <alignment horizontal="center" vertical="center" wrapText="1"/>
    </xf>
    <xf numFmtId="0" fontId="25" fillId="0" borderId="12" xfId="37" applyFont="1" applyFill="1" applyBorder="1" applyAlignment="1">
      <alignment horizontal="center" vertical="center"/>
    </xf>
    <xf numFmtId="0" fontId="25" fillId="0" borderId="15" xfId="37" applyFont="1" applyFill="1" applyBorder="1" applyAlignment="1">
      <alignment horizontal="center" vertical="center"/>
    </xf>
    <xf numFmtId="0" fontId="25" fillId="0" borderId="10" xfId="37" applyFont="1" applyFill="1" applyBorder="1" applyAlignment="1">
      <alignment horizontal="center" vertical="center"/>
    </xf>
    <xf numFmtId="43" fontId="25" fillId="0" borderId="15" xfId="52" applyFont="1" applyFill="1" applyBorder="1" applyAlignment="1">
      <alignment horizontal="center" vertical="center" wrapText="1" readingOrder="1"/>
    </xf>
    <xf numFmtId="43" fontId="25" fillId="0" borderId="10" xfId="52" applyFont="1" applyFill="1" applyBorder="1" applyAlignment="1">
      <alignment horizontal="center" vertical="center" wrapText="1" readingOrder="1"/>
    </xf>
    <xf numFmtId="10" fontId="25" fillId="24" borderId="12" xfId="51" applyNumberFormat="1" applyFont="1" applyFill="1" applyBorder="1" applyAlignment="1">
      <alignment horizontal="center" vertical="center" wrapText="1"/>
    </xf>
    <xf numFmtId="10" fontId="25" fillId="24" borderId="15" xfId="51" applyNumberFormat="1" applyFont="1" applyFill="1" applyBorder="1" applyAlignment="1">
      <alignment horizontal="center" vertical="center" wrapText="1"/>
    </xf>
    <xf numFmtId="10" fontId="25" fillId="24" borderId="10" xfId="51" applyNumberFormat="1" applyFont="1" applyFill="1" applyBorder="1" applyAlignment="1">
      <alignment horizontal="center" vertical="center" wrapText="1"/>
    </xf>
    <xf numFmtId="9" fontId="28" fillId="24" borderId="12" xfId="37" applyNumberFormat="1" applyFont="1" applyFill="1" applyBorder="1" applyAlignment="1">
      <alignment horizontal="center" vertical="center" wrapText="1"/>
    </xf>
    <xf numFmtId="9" fontId="28" fillId="24" borderId="10" xfId="37" applyNumberFormat="1" applyFont="1" applyFill="1" applyBorder="1" applyAlignment="1">
      <alignment horizontal="center" vertical="center" wrapText="1"/>
    </xf>
    <xf numFmtId="9" fontId="28" fillId="24" borderId="12" xfId="51" applyFont="1" applyFill="1" applyBorder="1" applyAlignment="1">
      <alignment horizontal="center" vertical="center" wrapText="1"/>
    </xf>
    <xf numFmtId="9" fontId="28" fillId="24" borderId="10" xfId="51" applyFont="1" applyFill="1" applyBorder="1" applyAlignment="1">
      <alignment horizontal="center" vertical="center" wrapText="1"/>
    </xf>
    <xf numFmtId="9" fontId="28" fillId="24" borderId="15" xfId="37" applyNumberFormat="1" applyFont="1" applyFill="1" applyBorder="1" applyAlignment="1">
      <alignment horizontal="center" vertical="center" wrapText="1"/>
    </xf>
    <xf numFmtId="43" fontId="25" fillId="24" borderId="15" xfId="52" applyFont="1" applyFill="1" applyBorder="1" applyAlignment="1">
      <alignment horizontal="right" vertical="center" wrapText="1" readingOrder="1"/>
    </xf>
    <xf numFmtId="49" fontId="25" fillId="24" borderId="12" xfId="49" applyNumberFormat="1" applyFont="1" applyFill="1" applyBorder="1" applyAlignment="1">
      <alignment horizontal="center" vertical="center" wrapText="1"/>
    </xf>
    <xf numFmtId="49" fontId="25" fillId="24" borderId="10" xfId="49" applyNumberFormat="1" applyFont="1" applyFill="1" applyBorder="1" applyAlignment="1">
      <alignment horizontal="center" vertical="center" wrapText="1"/>
    </xf>
    <xf numFmtId="0" fontId="25" fillId="24" borderId="12" xfId="0" applyFont="1" applyFill="1" applyBorder="1" applyAlignment="1">
      <alignment horizontal="center" vertical="center" wrapText="1" readingOrder="1"/>
    </xf>
    <xf numFmtId="0" fontId="25" fillId="24" borderId="10" xfId="0" applyFont="1" applyFill="1" applyBorder="1" applyAlignment="1">
      <alignment horizontal="center" vertical="center" wrapText="1" readingOrder="1"/>
    </xf>
    <xf numFmtId="49" fontId="25" fillId="24" borderId="15" xfId="49" applyNumberFormat="1" applyFont="1" applyFill="1" applyBorder="1" applyAlignment="1">
      <alignment horizontal="center" vertical="center" wrapText="1" readingOrder="1"/>
    </xf>
    <xf numFmtId="49" fontId="25" fillId="24" borderId="10" xfId="49" applyNumberFormat="1" applyFont="1" applyFill="1" applyBorder="1" applyAlignment="1">
      <alignment horizontal="center" vertical="center" wrapText="1" readingOrder="1"/>
    </xf>
    <xf numFmtId="165" fontId="25" fillId="24" borderId="15" xfId="49" applyNumberFormat="1" applyFont="1" applyFill="1" applyBorder="1" applyAlignment="1">
      <alignment horizontal="center" vertical="center" wrapText="1" readingOrder="1"/>
    </xf>
    <xf numFmtId="0" fontId="26" fillId="24" borderId="12" xfId="49" applyNumberFormat="1" applyFont="1" applyFill="1" applyBorder="1" applyAlignment="1">
      <alignment horizontal="justify" vertical="center" wrapText="1"/>
    </xf>
    <xf numFmtId="0" fontId="26" fillId="24" borderId="15" xfId="49" applyNumberFormat="1" applyFont="1" applyFill="1" applyBorder="1" applyAlignment="1">
      <alignment horizontal="justify" vertical="center" wrapText="1"/>
    </xf>
    <xf numFmtId="0" fontId="26" fillId="24" borderId="10" xfId="49" applyNumberFormat="1" applyFont="1" applyFill="1" applyBorder="1" applyAlignment="1">
      <alignment horizontal="justify" vertical="center" wrapText="1"/>
    </xf>
    <xf numFmtId="49" fontId="25" fillId="24" borderId="12" xfId="49" applyNumberFormat="1" applyFont="1" applyFill="1" applyBorder="1" applyAlignment="1">
      <alignment horizontal="center" vertical="center" wrapText="1" readingOrder="1"/>
    </xf>
    <xf numFmtId="49" fontId="29" fillId="24" borderId="12" xfId="49" applyNumberFormat="1" applyFont="1" applyFill="1" applyBorder="1" applyAlignment="1">
      <alignment horizontal="justify" vertical="center" wrapText="1"/>
    </xf>
    <xf numFmtId="49" fontId="29" fillId="24" borderId="10" xfId="49" applyNumberFormat="1" applyFont="1" applyFill="1" applyBorder="1" applyAlignment="1">
      <alignment horizontal="justify" vertical="center" wrapText="1"/>
    </xf>
    <xf numFmtId="165" fontId="25" fillId="24" borderId="12" xfId="52" applyNumberFormat="1" applyFont="1" applyFill="1" applyBorder="1" applyAlignment="1" applyProtection="1">
      <alignment horizontal="right" vertical="center" readingOrder="1"/>
      <protection locked="0"/>
    </xf>
    <xf numFmtId="165" fontId="25" fillId="24" borderId="10" xfId="52" applyNumberFormat="1" applyFont="1" applyFill="1" applyBorder="1" applyAlignment="1" applyProtection="1">
      <alignment horizontal="right" vertical="center" readingOrder="1"/>
      <protection locked="0"/>
    </xf>
    <xf numFmtId="3" fontId="28" fillId="24" borderId="12" xfId="49" applyNumberFormat="1" applyFont="1" applyFill="1" applyBorder="1" applyAlignment="1">
      <alignment horizontal="center" vertical="center" wrapText="1"/>
    </xf>
    <xf numFmtId="3" fontId="28" fillId="24" borderId="10" xfId="49" applyNumberFormat="1" applyFont="1" applyFill="1" applyBorder="1" applyAlignment="1">
      <alignment horizontal="center" vertical="center" wrapText="1"/>
    </xf>
    <xf numFmtId="3" fontId="28" fillId="24" borderId="12" xfId="37" applyNumberFormat="1" applyFont="1" applyFill="1" applyBorder="1" applyAlignment="1">
      <alignment horizontal="center" vertical="center" wrapText="1"/>
    </xf>
    <xf numFmtId="3" fontId="28" fillId="24" borderId="10" xfId="37" applyNumberFormat="1" applyFont="1" applyFill="1" applyBorder="1" applyAlignment="1">
      <alignment horizontal="center" vertical="center" wrapText="1"/>
    </xf>
    <xf numFmtId="3" fontId="28" fillId="24" borderId="15" xfId="49" applyNumberFormat="1" applyFont="1" applyFill="1" applyBorder="1" applyAlignment="1">
      <alignment horizontal="center" vertical="center" wrapText="1"/>
    </xf>
    <xf numFmtId="49" fontId="28" fillId="24" borderId="12" xfId="37" applyNumberFormat="1" applyFont="1" applyFill="1" applyBorder="1" applyAlignment="1">
      <alignment horizontal="center" vertical="center" wrapText="1"/>
    </xf>
    <xf numFmtId="49" fontId="28" fillId="24" borderId="15" xfId="37" applyNumberFormat="1" applyFont="1" applyFill="1" applyBorder="1" applyAlignment="1">
      <alignment horizontal="center" vertical="center" wrapText="1"/>
    </xf>
    <xf numFmtId="49" fontId="28" fillId="24" borderId="10" xfId="37" applyNumberFormat="1" applyFont="1" applyFill="1" applyBorder="1" applyAlignment="1">
      <alignment horizontal="center" vertical="center" wrapText="1"/>
    </xf>
    <xf numFmtId="0" fontId="28" fillId="24" borderId="22" xfId="37" applyFont="1" applyFill="1" applyBorder="1" applyAlignment="1">
      <alignment horizontal="center" vertical="center" wrapText="1"/>
    </xf>
    <xf numFmtId="0" fontId="28" fillId="24" borderId="21" xfId="37" applyFont="1" applyFill="1" applyBorder="1" applyAlignment="1">
      <alignment horizontal="center" vertical="center" wrapText="1"/>
    </xf>
    <xf numFmtId="0" fontId="28" fillId="24" borderId="20" xfId="37" applyFont="1" applyFill="1" applyBorder="1" applyAlignment="1">
      <alignment horizontal="center" vertical="center" wrapText="1"/>
    </xf>
    <xf numFmtId="3" fontId="28" fillId="24" borderId="16" xfId="49" applyNumberFormat="1" applyFont="1" applyFill="1" applyBorder="1" applyAlignment="1">
      <alignment horizontal="center" vertical="center" wrapText="1"/>
    </xf>
    <xf numFmtId="3" fontId="28" fillId="24" borderId="13" xfId="49" applyNumberFormat="1" applyFont="1" applyFill="1" applyBorder="1" applyAlignment="1">
      <alignment horizontal="center" vertical="center" wrapText="1"/>
    </xf>
    <xf numFmtId="3" fontId="28" fillId="24" borderId="23" xfId="49" applyNumberFormat="1" applyFont="1" applyFill="1" applyBorder="1" applyAlignment="1">
      <alignment horizontal="center" vertical="center" wrapText="1"/>
    </xf>
    <xf numFmtId="0" fontId="28" fillId="24" borderId="9" xfId="37" applyFont="1" applyFill="1" applyBorder="1" applyAlignment="1">
      <alignment horizontal="center" vertical="center" wrapText="1"/>
    </xf>
    <xf numFmtId="0" fontId="24" fillId="25" borderId="13" xfId="0" applyFont="1" applyFill="1" applyBorder="1" applyAlignment="1">
      <alignment horizontal="center" vertical="center"/>
    </xf>
    <xf numFmtId="0" fontId="24" fillId="25" borderId="0" xfId="0" applyFont="1" applyFill="1" applyBorder="1" applyAlignment="1">
      <alignment horizontal="center" vertical="center"/>
    </xf>
    <xf numFmtId="0" fontId="24" fillId="25" borderId="33" xfId="0" applyFont="1" applyFill="1" applyBorder="1" applyAlignment="1">
      <alignment horizontal="center" vertical="center"/>
    </xf>
    <xf numFmtId="0" fontId="19" fillId="26" borderId="18" xfId="0" applyFont="1" applyFill="1" applyBorder="1" applyAlignment="1">
      <alignment horizontal="center" vertical="center"/>
    </xf>
    <xf numFmtId="0" fontId="19" fillId="26" borderId="18" xfId="0" applyNumberFormat="1" applyFont="1" applyFill="1" applyBorder="1" applyAlignment="1">
      <alignment vertical="center" readingOrder="1"/>
    </xf>
    <xf numFmtId="0" fontId="2" fillId="27" borderId="27" xfId="0" applyFont="1" applyFill="1" applyBorder="1" applyAlignment="1">
      <alignment horizontal="center" vertical="center" wrapText="1"/>
    </xf>
    <xf numFmtId="0" fontId="2" fillId="27" borderId="14" xfId="0" applyFont="1" applyFill="1" applyBorder="1" applyAlignment="1">
      <alignment horizontal="center" vertical="center" wrapText="1"/>
    </xf>
    <xf numFmtId="0" fontId="2" fillId="26" borderId="14" xfId="0" applyFont="1" applyFill="1" applyBorder="1" applyAlignment="1">
      <alignment horizontal="center" vertical="center"/>
    </xf>
    <xf numFmtId="0" fontId="2" fillId="26" borderId="14" xfId="0" applyFont="1" applyFill="1" applyBorder="1" applyAlignment="1">
      <alignment horizontal="center" vertical="center" wrapText="1"/>
    </xf>
    <xf numFmtId="37" fontId="2" fillId="26" borderId="14" xfId="52" applyNumberFormat="1" applyFont="1" applyFill="1" applyBorder="1" applyAlignment="1">
      <alignment horizontal="center" vertical="center" readingOrder="1"/>
    </xf>
    <xf numFmtId="0" fontId="2" fillId="26" borderId="14" xfId="0" applyFont="1" applyFill="1" applyBorder="1" applyAlignment="1">
      <alignment horizontal="center" vertical="center" readingOrder="1"/>
    </xf>
    <xf numFmtId="0" fontId="2" fillId="26" borderId="26" xfId="0" applyFont="1" applyFill="1" applyBorder="1" applyAlignment="1">
      <alignment horizontal="center" vertical="center"/>
    </xf>
    <xf numFmtId="0" fontId="2" fillId="27" borderId="29" xfId="0" applyFont="1" applyFill="1" applyBorder="1" applyAlignment="1">
      <alignment horizontal="center" vertical="center" wrapText="1"/>
    </xf>
    <xf numFmtId="0" fontId="2" fillId="27" borderId="9" xfId="0" applyFont="1" applyFill="1" applyBorder="1" applyAlignment="1">
      <alignment horizontal="center" vertical="center" wrapText="1"/>
    </xf>
    <xf numFmtId="0" fontId="27" fillId="27" borderId="9" xfId="0" applyFont="1" applyFill="1" applyBorder="1" applyAlignment="1">
      <alignment horizontal="center" vertical="center" wrapText="1"/>
    </xf>
    <xf numFmtId="10" fontId="27" fillId="27" borderId="9" xfId="0" applyNumberFormat="1" applyFont="1" applyFill="1" applyBorder="1" applyAlignment="1">
      <alignment horizontal="center" vertical="center" wrapText="1"/>
    </xf>
    <xf numFmtId="43" fontId="27" fillId="27" borderId="9" xfId="52" applyFont="1" applyFill="1" applyBorder="1" applyAlignment="1">
      <alignment horizontal="center" vertical="center" wrapText="1" readingOrder="1"/>
    </xf>
    <xf numFmtId="10" fontId="27" fillId="27" borderId="9" xfId="48" applyNumberFormat="1" applyFont="1" applyFill="1" applyBorder="1" applyAlignment="1">
      <alignment horizontal="center" vertical="center" wrapText="1"/>
    </xf>
    <xf numFmtId="0" fontId="27" fillId="27" borderId="9" xfId="0" applyFont="1" applyFill="1" applyBorder="1" applyAlignment="1">
      <alignment horizontal="center" vertical="center" wrapText="1" readingOrder="1"/>
    </xf>
    <xf numFmtId="0" fontId="27" fillId="27" borderId="11" xfId="0" applyFont="1" applyFill="1" applyBorder="1" applyAlignment="1">
      <alignment horizontal="center" vertical="center" wrapText="1"/>
    </xf>
    <xf numFmtId="9" fontId="25" fillId="26" borderId="12" xfId="51" applyFont="1" applyFill="1" applyBorder="1" applyAlignment="1">
      <alignment horizontal="center" vertical="center" wrapText="1"/>
    </xf>
    <xf numFmtId="9" fontId="25" fillId="26" borderId="10" xfId="51" applyFont="1" applyFill="1" applyBorder="1" applyAlignment="1">
      <alignment horizontal="center" vertical="center" wrapText="1"/>
    </xf>
    <xf numFmtId="9" fontId="25" fillId="26" borderId="12" xfId="37" applyNumberFormat="1" applyFont="1" applyFill="1" applyBorder="1" applyAlignment="1">
      <alignment horizontal="center" vertical="center" wrapText="1"/>
    </xf>
    <xf numFmtId="9" fontId="25" fillId="26" borderId="10" xfId="37" applyNumberFormat="1" applyFont="1" applyFill="1" applyBorder="1" applyAlignment="1">
      <alignment horizontal="center" vertical="center" wrapText="1"/>
    </xf>
    <xf numFmtId="9" fontId="25" fillId="26" borderId="15" xfId="37" applyNumberFormat="1" applyFont="1" applyFill="1" applyBorder="1" applyAlignment="1">
      <alignment horizontal="center" vertical="center" wrapText="1"/>
    </xf>
    <xf numFmtId="166" fontId="25" fillId="26" borderId="12" xfId="37" applyNumberFormat="1" applyFont="1" applyFill="1" applyBorder="1" applyAlignment="1">
      <alignment horizontal="center" vertical="center" wrapText="1"/>
    </xf>
    <xf numFmtId="166" fontId="25" fillId="26" borderId="15" xfId="37" applyNumberFormat="1" applyFont="1" applyFill="1" applyBorder="1" applyAlignment="1">
      <alignment horizontal="center" vertical="center" wrapText="1"/>
    </xf>
    <xf numFmtId="166" fontId="25" fillId="26" borderId="10" xfId="37" applyNumberFormat="1" applyFont="1" applyFill="1" applyBorder="1" applyAlignment="1">
      <alignment horizontal="center" vertical="center" wrapText="1"/>
    </xf>
    <xf numFmtId="9" fontId="25" fillId="26" borderId="9" xfId="37" applyNumberFormat="1" applyFont="1" applyFill="1" applyBorder="1" applyAlignment="1">
      <alignment horizontal="center" vertical="center" wrapText="1"/>
    </xf>
    <xf numFmtId="9" fontId="25" fillId="26" borderId="9" xfId="51" applyFont="1" applyFill="1" applyBorder="1" applyAlignment="1">
      <alignment horizontal="center" vertical="center" wrapText="1"/>
    </xf>
    <xf numFmtId="9" fontId="25" fillId="26" borderId="15" xfId="51" applyFont="1" applyFill="1" applyBorder="1" applyAlignment="1">
      <alignment horizontal="center" vertical="center" wrapText="1"/>
    </xf>
    <xf numFmtId="9" fontId="25" fillId="26" borderId="12" xfId="37" applyNumberFormat="1" applyFont="1" applyFill="1" applyBorder="1" applyAlignment="1">
      <alignment horizontal="center" vertical="center" wrapText="1"/>
    </xf>
    <xf numFmtId="9" fontId="25" fillId="26" borderId="10" xfId="51" applyFont="1" applyFill="1" applyBorder="1" applyAlignment="1">
      <alignment horizontal="center" vertical="center" wrapText="1"/>
    </xf>
    <xf numFmtId="9" fontId="25" fillId="26" borderId="9" xfId="37" applyNumberFormat="1" applyFont="1" applyFill="1" applyBorder="1" applyAlignment="1">
      <alignment horizontal="center" vertical="center" wrapText="1"/>
    </xf>
    <xf numFmtId="9" fontId="25" fillId="26" borderId="9" xfId="48" applyFont="1" applyFill="1" applyBorder="1" applyAlignment="1">
      <alignment horizontal="center" vertical="center" wrapText="1"/>
    </xf>
    <xf numFmtId="9" fontId="25" fillId="26" borderId="10" xfId="48" applyFont="1" applyFill="1" applyBorder="1" applyAlignment="1">
      <alignment horizontal="center" vertical="center" wrapText="1"/>
    </xf>
    <xf numFmtId="166" fontId="25" fillId="26" borderId="9" xfId="37" applyNumberFormat="1" applyFont="1" applyFill="1" applyBorder="1" applyAlignment="1">
      <alignment horizontal="center" vertical="center" wrapText="1"/>
    </xf>
    <xf numFmtId="9" fontId="25" fillId="26" borderId="9" xfId="49" applyNumberFormat="1" applyFont="1" applyFill="1" applyBorder="1" applyAlignment="1">
      <alignment horizontal="center" vertical="center" wrapText="1"/>
    </xf>
    <xf numFmtId="9" fontId="25" fillId="26" borderId="15" xfId="37" applyNumberFormat="1" applyFont="1" applyFill="1" applyBorder="1" applyAlignment="1">
      <alignment horizontal="center" vertical="center" wrapText="1"/>
    </xf>
    <xf numFmtId="9" fontId="25" fillId="26" borderId="12" xfId="51" applyFont="1" applyFill="1" applyBorder="1" applyAlignment="1">
      <alignment horizontal="center" vertical="center" wrapText="1"/>
    </xf>
    <xf numFmtId="9" fontId="25" fillId="26" borderId="12" xfId="48" applyFont="1" applyFill="1" applyBorder="1" applyAlignment="1">
      <alignment horizontal="center" vertical="center" wrapText="1"/>
    </xf>
    <xf numFmtId="10" fontId="25" fillId="26" borderId="12" xfId="48" applyNumberFormat="1" applyFont="1" applyFill="1" applyBorder="1" applyAlignment="1">
      <alignment horizontal="center" vertical="center" wrapText="1"/>
    </xf>
    <xf numFmtId="10" fontId="25" fillId="26" borderId="10" xfId="48" applyNumberFormat="1" applyFont="1" applyFill="1" applyBorder="1" applyAlignment="1">
      <alignment horizontal="center" vertical="center" wrapText="1"/>
    </xf>
    <xf numFmtId="10" fontId="25" fillId="26" borderId="15" xfId="48" applyNumberFormat="1" applyFont="1" applyFill="1" applyBorder="1" applyAlignment="1">
      <alignment horizontal="center" vertical="center" wrapText="1"/>
    </xf>
    <xf numFmtId="10" fontId="25" fillId="26" borderId="12" xfId="48" applyNumberFormat="1" applyFont="1" applyFill="1" applyBorder="1" applyAlignment="1">
      <alignment horizontal="center" vertical="center"/>
    </xf>
    <xf numFmtId="10" fontId="25" fillId="26" borderId="10" xfId="48" applyNumberFormat="1" applyFont="1" applyFill="1" applyBorder="1" applyAlignment="1">
      <alignment horizontal="center" vertical="center"/>
    </xf>
    <xf numFmtId="10" fontId="25" fillId="26" borderId="15" xfId="48" applyNumberFormat="1" applyFont="1" applyFill="1" applyBorder="1" applyAlignment="1">
      <alignment horizontal="center" vertical="center"/>
    </xf>
    <xf numFmtId="10" fontId="25" fillId="26" borderId="12" xfId="48" applyNumberFormat="1" applyFont="1" applyFill="1" applyBorder="1" applyAlignment="1">
      <alignment horizontal="center" vertical="center" wrapText="1" readingOrder="1"/>
    </xf>
    <xf numFmtId="10" fontId="25" fillId="26" borderId="10" xfId="48" applyNumberFormat="1" applyFont="1" applyFill="1" applyBorder="1" applyAlignment="1">
      <alignment horizontal="center" vertical="center" wrapText="1" readingOrder="1"/>
    </xf>
    <xf numFmtId="10" fontId="25" fillId="26" borderId="9" xfId="48" applyNumberFormat="1" applyFont="1" applyFill="1" applyBorder="1" applyAlignment="1">
      <alignment horizontal="center" vertical="center"/>
    </xf>
    <xf numFmtId="10" fontId="25" fillId="26" borderId="9" xfId="48" applyNumberFormat="1" applyFont="1" applyFill="1" applyBorder="1" applyAlignment="1">
      <alignment horizontal="center" vertical="center" wrapText="1"/>
    </xf>
    <xf numFmtId="10" fontId="25" fillId="26" borderId="9" xfId="48" applyNumberFormat="1" applyFont="1" applyFill="1" applyBorder="1" applyAlignment="1">
      <alignment horizontal="center" vertical="center" wrapText="1" readingOrder="1"/>
    </xf>
    <xf numFmtId="43" fontId="25" fillId="26" borderId="9" xfId="52" applyFont="1" applyFill="1" applyBorder="1" applyAlignment="1">
      <alignment horizontal="center" vertical="center" wrapText="1"/>
    </xf>
    <xf numFmtId="43" fontId="25" fillId="26" borderId="12" xfId="52" applyFont="1" applyFill="1" applyBorder="1" applyAlignment="1">
      <alignment horizontal="center" vertical="center" wrapText="1" readingOrder="1"/>
    </xf>
    <xf numFmtId="43" fontId="25" fillId="26" borderId="10" xfId="52" applyFont="1" applyFill="1" applyBorder="1" applyAlignment="1">
      <alignment horizontal="center" vertical="center" wrapText="1" readingOrder="1"/>
    </xf>
    <xf numFmtId="43" fontId="25" fillId="26" borderId="9" xfId="52" applyFont="1" applyFill="1" applyBorder="1" applyAlignment="1" applyProtection="1">
      <alignment horizontal="center" vertical="center" wrapText="1"/>
      <protection locked="0"/>
    </xf>
    <xf numFmtId="43" fontId="25" fillId="26" borderId="12" xfId="52" applyFont="1" applyFill="1" applyBorder="1" applyAlignment="1">
      <alignment horizontal="center" vertical="center" wrapText="1"/>
    </xf>
    <xf numFmtId="43" fontId="25" fillId="26" borderId="10" xfId="52" applyFont="1" applyFill="1" applyBorder="1" applyAlignment="1">
      <alignment horizontal="center" vertical="center" wrapText="1"/>
    </xf>
    <xf numFmtId="9" fontId="25" fillId="26" borderId="12" xfId="48" applyFont="1" applyFill="1" applyBorder="1" applyAlignment="1">
      <alignment horizontal="center" vertical="center" wrapText="1"/>
    </xf>
    <xf numFmtId="10" fontId="25" fillId="26" borderId="15" xfId="48" applyNumberFormat="1" applyFont="1" applyFill="1" applyBorder="1" applyAlignment="1">
      <alignment horizontal="right" vertical="center"/>
    </xf>
    <xf numFmtId="10" fontId="25" fillId="26" borderId="10" xfId="48" applyNumberFormat="1" applyFont="1" applyFill="1" applyBorder="1" applyAlignment="1">
      <alignment horizontal="right" vertical="center"/>
    </xf>
    <xf numFmtId="165" fontId="25" fillId="26" borderId="9" xfId="48" applyNumberFormat="1" applyFont="1" applyFill="1" applyBorder="1" applyAlignment="1">
      <alignment vertical="center"/>
    </xf>
    <xf numFmtId="165" fontId="24" fillId="25" borderId="9" xfId="52" applyNumberFormat="1" applyFont="1" applyFill="1" applyBorder="1" applyAlignment="1">
      <alignment vertical="center" readingOrder="1"/>
    </xf>
  </cellXfs>
  <cellStyles count="53">
    <cellStyle name="20% - Énfasis1 2" xfId="2"/>
    <cellStyle name="20% - Énfasis2 2" xfId="3"/>
    <cellStyle name="20% - Énfasis3 2" xfId="4"/>
    <cellStyle name="20% - Énfasis4 2" xfId="5"/>
    <cellStyle name="20% - Énfasis5 2" xfId="6"/>
    <cellStyle name="20% - Énfasis6 2" xfId="7"/>
    <cellStyle name="40% - Énfasis1 2" xfId="8"/>
    <cellStyle name="40% - Énfasis2 2" xfId="9"/>
    <cellStyle name="40% - Énfasis3 2" xfId="10"/>
    <cellStyle name="40% - Énfasis4 2" xfId="11"/>
    <cellStyle name="40% - Énfasis5 2" xfId="12"/>
    <cellStyle name="40% - Énfasis6 2" xfId="13"/>
    <cellStyle name="60% - Énfasis1 2" xfId="14"/>
    <cellStyle name="60% - Énfasis2 2" xfId="15"/>
    <cellStyle name="60% - Énfasis3 2" xfId="16"/>
    <cellStyle name="60% - Énfasis4 2" xfId="17"/>
    <cellStyle name="60% - Énfasis5 2" xfId="18"/>
    <cellStyle name="60% - Énfasis6 2" xfId="19"/>
    <cellStyle name="Buena 2" xfId="20"/>
    <cellStyle name="Cálculo 2" xfId="21"/>
    <cellStyle name="Celda de comprobación 2" xfId="22"/>
    <cellStyle name="Celda vinculada 2" xfId="23"/>
    <cellStyle name="Encabezado 4 2" xfId="24"/>
    <cellStyle name="Énfasis1 2" xfId="25"/>
    <cellStyle name="Énfasis2 2" xfId="26"/>
    <cellStyle name="Énfasis3 2" xfId="27"/>
    <cellStyle name="Énfasis4 2" xfId="28"/>
    <cellStyle name="Énfasis5 2" xfId="29"/>
    <cellStyle name="Énfasis6 2" xfId="30"/>
    <cellStyle name="Entrada 2" xfId="31"/>
    <cellStyle name="Incorrecto 2" xfId="32"/>
    <cellStyle name="Millares" xfId="52" builtinId="3"/>
    <cellStyle name="Millares 2" xfId="33"/>
    <cellStyle name="Millares 3" xfId="49"/>
    <cellStyle name="Moneda 2" xfId="34"/>
    <cellStyle name="Moneda 3" xfId="50"/>
    <cellStyle name="Neutral 2" xfId="35"/>
    <cellStyle name="Normal" xfId="0" builtinId="0"/>
    <cellStyle name="Normal 2" xfId="36"/>
    <cellStyle name="Normal 3" xfId="37"/>
    <cellStyle name="Normal 4" xfId="38"/>
    <cellStyle name="Normal 5" xfId="1"/>
    <cellStyle name="Notas 2" xfId="39"/>
    <cellStyle name="Porcentaje" xfId="48" builtinId="5"/>
    <cellStyle name="Porcentaje 2" xfId="40"/>
    <cellStyle name="Porcentaje 3" xfId="51"/>
    <cellStyle name="Salida 2" xfId="41"/>
    <cellStyle name="Texto de advertencia 2" xfId="42"/>
    <cellStyle name="Texto explicativo 2" xfId="43"/>
    <cellStyle name="Título 2 2" xfId="45"/>
    <cellStyle name="Título 3 2" xfId="46"/>
    <cellStyle name="Título 4" xfId="44"/>
    <cellStyle name="Total 2" xfId="4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156575</xdr:colOff>
      <xdr:row>0</xdr:row>
      <xdr:rowOff>49683</xdr:rowOff>
    </xdr:from>
    <xdr:to>
      <xdr:col>1</xdr:col>
      <xdr:colOff>639348</xdr:colOff>
      <xdr:row>5</xdr:row>
      <xdr:rowOff>49682</xdr:rowOff>
    </xdr:to>
    <xdr:pic>
      <xdr:nvPicPr>
        <xdr:cNvPr id="2" name="Picture 3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575" y="49683"/>
          <a:ext cx="1461369" cy="84811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5"/>
  <sheetViews>
    <sheetView tabSelected="1" topLeftCell="A165" zoomScale="73" zoomScaleNormal="73" zoomScaleSheetLayoutView="46" workbookViewId="0">
      <selection activeCell="X163" sqref="X163"/>
    </sheetView>
  </sheetViews>
  <sheetFormatPr baseColWidth="10" defaultRowHeight="12.75" x14ac:dyDescent="0.2"/>
  <cols>
    <col min="1" max="1" width="14.7109375" style="22" customWidth="1"/>
    <col min="2" max="2" width="16" style="22" customWidth="1"/>
    <col min="3" max="3" width="17.85546875" style="22" customWidth="1"/>
    <col min="4" max="4" width="63" style="22" customWidth="1"/>
    <col min="5" max="5" width="27.5703125" style="22" customWidth="1"/>
    <col min="6" max="6" width="61.42578125" style="22" customWidth="1"/>
    <col min="7" max="7" width="18.5703125" style="22" customWidth="1"/>
    <col min="8" max="8" width="18.7109375" style="22" customWidth="1"/>
    <col min="9" max="9" width="24.5703125" style="22" customWidth="1"/>
    <col min="10" max="10" width="24.140625" style="22" customWidth="1"/>
    <col min="11" max="11" width="9.85546875" style="22" customWidth="1"/>
    <col min="12" max="14" width="8.5703125" style="22" customWidth="1"/>
    <col min="15" max="15" width="37.42578125" style="22" customWidth="1"/>
    <col min="16" max="16" width="12.85546875" style="22" customWidth="1"/>
    <col min="17" max="20" width="7.5703125" style="22" customWidth="1"/>
    <col min="21" max="21" width="13.140625" style="22" customWidth="1"/>
    <col min="22" max="22" width="14.42578125" style="23" customWidth="1"/>
    <col min="23" max="23" width="19" style="24" customWidth="1"/>
    <col min="24" max="24" width="19.5703125" style="24" customWidth="1"/>
    <col min="25" max="25" width="14.140625" style="25" customWidth="1"/>
    <col min="26" max="26" width="15.28515625" style="26" customWidth="1"/>
    <col min="27" max="27" width="9.28515625" style="26" customWidth="1"/>
    <col min="28" max="28" width="70.140625" style="22" customWidth="1"/>
    <col min="29" max="29" width="18" style="22" customWidth="1"/>
    <col min="30" max="30" width="14.140625" style="22" bestFit="1" customWidth="1"/>
    <col min="31" max="16384" width="11.42578125" style="22"/>
  </cols>
  <sheetData>
    <row r="1" spans="1:30" s="14" customFormat="1" ht="13.5" thickBot="1" x14ac:dyDescent="0.25">
      <c r="A1" s="229"/>
      <c r="B1" s="229"/>
      <c r="C1" s="230" t="s">
        <v>0</v>
      </c>
      <c r="D1" s="230"/>
      <c r="E1" s="230"/>
      <c r="F1" s="230"/>
      <c r="G1" s="230"/>
      <c r="H1" s="230"/>
      <c r="I1" s="230"/>
      <c r="J1" s="230"/>
      <c r="K1" s="230"/>
      <c r="L1" s="230"/>
      <c r="M1" s="230"/>
      <c r="N1" s="230"/>
      <c r="O1" s="230"/>
      <c r="P1" s="230"/>
      <c r="Q1" s="230"/>
      <c r="R1" s="230"/>
      <c r="S1" s="230"/>
      <c r="T1" s="230"/>
      <c r="U1" s="230"/>
      <c r="V1" s="230"/>
      <c r="W1" s="231"/>
      <c r="X1" s="231"/>
      <c r="Y1" s="230"/>
      <c r="Z1" s="230"/>
      <c r="AA1" s="230"/>
      <c r="AB1" s="232" t="s">
        <v>13</v>
      </c>
      <c r="AC1" s="232"/>
      <c r="AD1" s="13"/>
    </row>
    <row r="2" spans="1:30" s="14" customFormat="1" ht="13.5" thickBot="1" x14ac:dyDescent="0.25">
      <c r="A2" s="229"/>
      <c r="B2" s="229"/>
      <c r="C2" s="230" t="s">
        <v>14</v>
      </c>
      <c r="D2" s="230"/>
      <c r="E2" s="230"/>
      <c r="F2" s="230"/>
      <c r="G2" s="230"/>
      <c r="H2" s="230"/>
      <c r="I2" s="230"/>
      <c r="J2" s="230"/>
      <c r="K2" s="230"/>
      <c r="L2" s="230"/>
      <c r="M2" s="230"/>
      <c r="N2" s="230"/>
      <c r="O2" s="230"/>
      <c r="P2" s="230"/>
      <c r="Q2" s="230"/>
      <c r="R2" s="230"/>
      <c r="S2" s="230"/>
      <c r="T2" s="230"/>
      <c r="U2" s="230"/>
      <c r="V2" s="230"/>
      <c r="W2" s="231"/>
      <c r="X2" s="231"/>
      <c r="Y2" s="230"/>
      <c r="Z2" s="230"/>
      <c r="AA2" s="230"/>
      <c r="AB2" s="232"/>
      <c r="AC2" s="232"/>
      <c r="AD2" s="13"/>
    </row>
    <row r="3" spans="1:30" s="14" customFormat="1" ht="13.5" thickBot="1" x14ac:dyDescent="0.25">
      <c r="A3" s="229"/>
      <c r="B3" s="229"/>
      <c r="C3" s="233" t="s">
        <v>15</v>
      </c>
      <c r="D3" s="233"/>
      <c r="E3" s="233"/>
      <c r="F3" s="233"/>
      <c r="G3" s="233"/>
      <c r="H3" s="233"/>
      <c r="I3" s="233"/>
      <c r="J3" s="233"/>
      <c r="K3" s="233"/>
      <c r="L3" s="233"/>
      <c r="M3" s="233"/>
      <c r="N3" s="233"/>
      <c r="O3" s="233"/>
      <c r="P3" s="233"/>
      <c r="Q3" s="233"/>
      <c r="R3" s="233"/>
      <c r="S3" s="233"/>
      <c r="T3" s="233"/>
      <c r="U3" s="233"/>
      <c r="V3" s="233"/>
      <c r="W3" s="234"/>
      <c r="X3" s="234"/>
      <c r="Y3" s="230"/>
      <c r="Z3" s="233"/>
      <c r="AA3" s="233"/>
      <c r="AB3" s="232" t="s">
        <v>16</v>
      </c>
      <c r="AC3" s="232"/>
      <c r="AD3" s="13"/>
    </row>
    <row r="4" spans="1:30" s="14" customFormat="1" ht="13.5" thickBot="1" x14ac:dyDescent="0.25">
      <c r="A4" s="229"/>
      <c r="B4" s="229"/>
      <c r="C4" s="233" t="s">
        <v>654</v>
      </c>
      <c r="D4" s="233"/>
      <c r="E4" s="233"/>
      <c r="F4" s="233"/>
      <c r="G4" s="233"/>
      <c r="H4" s="233"/>
      <c r="I4" s="233"/>
      <c r="J4" s="233"/>
      <c r="K4" s="233"/>
      <c r="L4" s="233"/>
      <c r="M4" s="233"/>
      <c r="N4" s="233"/>
      <c r="O4" s="233"/>
      <c r="P4" s="233"/>
      <c r="Q4" s="233"/>
      <c r="R4" s="233"/>
      <c r="S4" s="233"/>
      <c r="T4" s="233"/>
      <c r="U4" s="233"/>
      <c r="V4" s="233"/>
      <c r="W4" s="234"/>
      <c r="X4" s="234"/>
      <c r="Y4" s="230"/>
      <c r="Z4" s="233"/>
      <c r="AA4" s="233"/>
      <c r="AB4" s="232"/>
      <c r="AC4" s="232"/>
      <c r="AD4" s="13"/>
    </row>
    <row r="5" spans="1:30" s="14" customFormat="1" ht="13.5" thickBot="1" x14ac:dyDescent="0.25">
      <c r="A5" s="229"/>
      <c r="B5" s="229"/>
      <c r="C5" s="235" t="s">
        <v>140</v>
      </c>
      <c r="D5" s="235"/>
      <c r="E5" s="235"/>
      <c r="F5" s="235"/>
      <c r="G5" s="235"/>
      <c r="H5" s="235"/>
      <c r="I5" s="235"/>
      <c r="J5" s="235"/>
      <c r="K5" s="235"/>
      <c r="L5" s="235"/>
      <c r="M5" s="235"/>
      <c r="N5" s="235"/>
      <c r="O5" s="235"/>
      <c r="P5" s="235"/>
      <c r="Q5" s="235"/>
      <c r="R5" s="235"/>
      <c r="S5" s="235"/>
      <c r="T5" s="235"/>
      <c r="U5" s="235"/>
      <c r="V5" s="235"/>
      <c r="W5" s="234"/>
      <c r="X5" s="234"/>
      <c r="Y5" s="236"/>
      <c r="Z5" s="235"/>
      <c r="AA5" s="235"/>
      <c r="AB5" s="232" t="s">
        <v>137</v>
      </c>
      <c r="AC5" s="232"/>
      <c r="AD5" s="13"/>
    </row>
    <row r="6" spans="1:30" s="14" customFormat="1" ht="13.5" thickBot="1" x14ac:dyDescent="0.25">
      <c r="A6" s="229"/>
      <c r="B6" s="229"/>
      <c r="C6" s="237" t="s">
        <v>17</v>
      </c>
      <c r="D6" s="237"/>
      <c r="E6" s="237"/>
      <c r="F6" s="237"/>
      <c r="G6" s="237"/>
      <c r="H6" s="237"/>
      <c r="I6" s="237"/>
      <c r="J6" s="237"/>
      <c r="K6" s="237"/>
      <c r="L6" s="237"/>
      <c r="M6" s="237"/>
      <c r="N6" s="237"/>
      <c r="O6" s="237"/>
      <c r="P6" s="237"/>
      <c r="Q6" s="237"/>
      <c r="R6" s="237"/>
      <c r="S6" s="237"/>
      <c r="T6" s="237"/>
      <c r="U6" s="237"/>
      <c r="V6" s="237"/>
      <c r="W6" s="238"/>
      <c r="X6" s="238"/>
      <c r="Y6" s="239"/>
      <c r="Z6" s="237"/>
      <c r="AA6" s="237"/>
      <c r="AB6" s="240" t="s">
        <v>18</v>
      </c>
      <c r="AC6" s="240"/>
      <c r="AD6" s="15"/>
    </row>
    <row r="7" spans="1:30" s="14" customFormat="1" x14ac:dyDescent="0.25">
      <c r="A7" s="7"/>
      <c r="B7" s="3"/>
      <c r="C7" s="3"/>
      <c r="D7" s="16"/>
      <c r="E7" s="3"/>
      <c r="F7" s="16"/>
      <c r="G7" s="17"/>
      <c r="H7" s="1"/>
      <c r="I7" s="1"/>
      <c r="J7" s="1"/>
      <c r="K7" s="1"/>
      <c r="L7" s="1"/>
      <c r="M7" s="1"/>
      <c r="N7" s="8"/>
      <c r="O7" s="1"/>
      <c r="P7" s="1"/>
      <c r="Q7" s="1"/>
      <c r="R7" s="1"/>
      <c r="S7" s="1"/>
      <c r="T7" s="12"/>
      <c r="U7" s="8"/>
      <c r="V7" s="10"/>
      <c r="W7" s="6"/>
      <c r="X7" s="6"/>
      <c r="Y7" s="11"/>
      <c r="Z7" s="9"/>
      <c r="AA7" s="9"/>
      <c r="AB7" s="1"/>
      <c r="AC7" s="1"/>
    </row>
    <row r="8" spans="1:30" s="14" customFormat="1" ht="13.5" thickBot="1" x14ac:dyDescent="0.3">
      <c r="A8" s="323" t="s">
        <v>141</v>
      </c>
      <c r="B8" s="323"/>
      <c r="C8" s="323"/>
      <c r="D8" s="323"/>
      <c r="E8" s="323"/>
      <c r="F8" s="323"/>
      <c r="G8" s="323"/>
      <c r="H8" s="323"/>
      <c r="I8" s="323"/>
      <c r="J8" s="323"/>
      <c r="K8" s="323"/>
      <c r="L8" s="323"/>
      <c r="M8" s="323"/>
      <c r="N8" s="323"/>
      <c r="O8" s="323"/>
      <c r="P8" s="323"/>
      <c r="Q8" s="323"/>
      <c r="R8" s="323"/>
      <c r="S8" s="323"/>
      <c r="T8" s="323"/>
      <c r="U8" s="323"/>
      <c r="V8" s="323"/>
      <c r="W8" s="324"/>
      <c r="X8" s="324"/>
      <c r="Y8" s="323"/>
      <c r="Z8" s="323"/>
      <c r="AA8" s="323"/>
      <c r="AB8" s="323"/>
      <c r="AC8" s="323"/>
    </row>
    <row r="9" spans="1:30" s="7" customFormat="1" x14ac:dyDescent="0.25">
      <c r="A9" s="325" t="s">
        <v>19</v>
      </c>
      <c r="B9" s="326"/>
      <c r="C9" s="326"/>
      <c r="D9" s="326"/>
      <c r="E9" s="327">
        <v>1</v>
      </c>
      <c r="F9" s="327">
        <v>2</v>
      </c>
      <c r="G9" s="327">
        <v>3</v>
      </c>
      <c r="H9" s="327">
        <v>4</v>
      </c>
      <c r="I9" s="327">
        <v>5</v>
      </c>
      <c r="J9" s="327">
        <v>6</v>
      </c>
      <c r="K9" s="327">
        <v>7</v>
      </c>
      <c r="L9" s="327">
        <v>8</v>
      </c>
      <c r="M9" s="327">
        <v>9</v>
      </c>
      <c r="N9" s="327">
        <v>10</v>
      </c>
      <c r="O9" s="327">
        <v>11</v>
      </c>
      <c r="P9" s="327">
        <v>12</v>
      </c>
      <c r="Q9" s="327">
        <v>13</v>
      </c>
      <c r="R9" s="327">
        <v>14</v>
      </c>
      <c r="S9" s="327">
        <v>15</v>
      </c>
      <c r="T9" s="327">
        <v>16</v>
      </c>
      <c r="U9" s="327">
        <v>17</v>
      </c>
      <c r="V9" s="328">
        <v>18</v>
      </c>
      <c r="W9" s="329">
        <v>19</v>
      </c>
      <c r="X9" s="329">
        <v>20</v>
      </c>
      <c r="Y9" s="327">
        <v>21</v>
      </c>
      <c r="Z9" s="330">
        <v>22</v>
      </c>
      <c r="AA9" s="330">
        <v>23</v>
      </c>
      <c r="AB9" s="327">
        <v>24</v>
      </c>
      <c r="AC9" s="331">
        <v>25</v>
      </c>
    </row>
    <row r="10" spans="1:30" s="45" customFormat="1" ht="138.75" customHeight="1" x14ac:dyDescent="0.25">
      <c r="A10" s="332"/>
      <c r="B10" s="333"/>
      <c r="C10" s="333"/>
      <c r="D10" s="333"/>
      <c r="E10" s="334" t="s">
        <v>1</v>
      </c>
      <c r="F10" s="334" t="s">
        <v>2</v>
      </c>
      <c r="G10" s="334" t="s">
        <v>3</v>
      </c>
      <c r="H10" s="334" t="s">
        <v>4</v>
      </c>
      <c r="I10" s="334" t="s">
        <v>6</v>
      </c>
      <c r="J10" s="334" t="s">
        <v>5</v>
      </c>
      <c r="K10" s="334" t="s">
        <v>567</v>
      </c>
      <c r="L10" s="334" t="s">
        <v>7</v>
      </c>
      <c r="M10" s="334" t="s">
        <v>20</v>
      </c>
      <c r="N10" s="334" t="s">
        <v>21</v>
      </c>
      <c r="O10" s="334" t="s">
        <v>8</v>
      </c>
      <c r="P10" s="334" t="s">
        <v>22</v>
      </c>
      <c r="Q10" s="334" t="s">
        <v>568</v>
      </c>
      <c r="R10" s="334" t="s">
        <v>9</v>
      </c>
      <c r="S10" s="334" t="s">
        <v>23</v>
      </c>
      <c r="T10" s="335" t="s">
        <v>24</v>
      </c>
      <c r="U10" s="334" t="s">
        <v>10</v>
      </c>
      <c r="V10" s="334" t="s">
        <v>11</v>
      </c>
      <c r="W10" s="336" t="s">
        <v>25</v>
      </c>
      <c r="X10" s="336" t="s">
        <v>26</v>
      </c>
      <c r="Y10" s="337" t="s">
        <v>27</v>
      </c>
      <c r="Z10" s="338" t="s">
        <v>28</v>
      </c>
      <c r="AA10" s="338" t="s">
        <v>29</v>
      </c>
      <c r="AB10" s="334" t="s">
        <v>30</v>
      </c>
      <c r="AC10" s="339" t="s">
        <v>12</v>
      </c>
    </row>
    <row r="11" spans="1:30" s="18" customFormat="1" ht="158.25" customHeight="1" x14ac:dyDescent="0.25">
      <c r="A11" s="163" t="s">
        <v>31</v>
      </c>
      <c r="B11" s="163" t="s">
        <v>32</v>
      </c>
      <c r="C11" s="163" t="s">
        <v>33</v>
      </c>
      <c r="D11" s="163" t="s">
        <v>34</v>
      </c>
      <c r="E11" s="163" t="s">
        <v>35</v>
      </c>
      <c r="F11" s="163" t="s">
        <v>36</v>
      </c>
      <c r="G11" s="319" t="s">
        <v>142</v>
      </c>
      <c r="H11" s="163" t="s">
        <v>143</v>
      </c>
      <c r="I11" s="163" t="s">
        <v>144</v>
      </c>
      <c r="J11" s="163" t="s">
        <v>145</v>
      </c>
      <c r="K11" s="147">
        <v>1</v>
      </c>
      <c r="L11" s="147">
        <v>1</v>
      </c>
      <c r="M11" s="215">
        <v>1</v>
      </c>
      <c r="N11" s="340">
        <f>+M11</f>
        <v>1</v>
      </c>
      <c r="O11" s="46" t="s">
        <v>146</v>
      </c>
      <c r="P11" s="47">
        <v>42369</v>
      </c>
      <c r="Q11" s="48">
        <v>1</v>
      </c>
      <c r="R11" s="48">
        <v>1</v>
      </c>
      <c r="S11" s="49">
        <v>1</v>
      </c>
      <c r="T11" s="354">
        <v>1</v>
      </c>
      <c r="U11" s="227">
        <v>10930110102</v>
      </c>
      <c r="V11" s="207" t="s">
        <v>631</v>
      </c>
      <c r="W11" s="192">
        <v>279970</v>
      </c>
      <c r="X11" s="192">
        <v>274958</v>
      </c>
      <c r="Y11" s="361">
        <f>+X11/W11</f>
        <v>0.98209808193735038</v>
      </c>
      <c r="Z11" s="217" t="s">
        <v>639</v>
      </c>
      <c r="AA11" s="219" t="s">
        <v>632</v>
      </c>
      <c r="AB11" s="220" t="s">
        <v>606</v>
      </c>
      <c r="AC11" s="249" t="s">
        <v>149</v>
      </c>
    </row>
    <row r="12" spans="1:30" s="18" customFormat="1" ht="158.25" customHeight="1" x14ac:dyDescent="0.25">
      <c r="A12" s="164"/>
      <c r="B12" s="164"/>
      <c r="C12" s="164"/>
      <c r="D12" s="164"/>
      <c r="E12" s="164"/>
      <c r="F12" s="164"/>
      <c r="G12" s="319"/>
      <c r="H12" s="164"/>
      <c r="I12" s="164"/>
      <c r="J12" s="164"/>
      <c r="K12" s="148"/>
      <c r="L12" s="148"/>
      <c r="M12" s="216"/>
      <c r="N12" s="341"/>
      <c r="O12" s="46" t="s">
        <v>150</v>
      </c>
      <c r="P12" s="47">
        <v>42369</v>
      </c>
      <c r="Q12" s="48">
        <v>1</v>
      </c>
      <c r="R12" s="48">
        <v>1</v>
      </c>
      <c r="S12" s="49">
        <v>2</v>
      </c>
      <c r="T12" s="354">
        <v>1</v>
      </c>
      <c r="U12" s="228"/>
      <c r="V12" s="208"/>
      <c r="W12" s="194"/>
      <c r="X12" s="194"/>
      <c r="Y12" s="362"/>
      <c r="Z12" s="218"/>
      <c r="AA12" s="218"/>
      <c r="AB12" s="221"/>
      <c r="AC12" s="249"/>
    </row>
    <row r="13" spans="1:30" s="19" customFormat="1" ht="147.75" customHeight="1" x14ac:dyDescent="0.25">
      <c r="A13" s="163" t="s">
        <v>31</v>
      </c>
      <c r="B13" s="163" t="s">
        <v>32</v>
      </c>
      <c r="C13" s="163" t="s">
        <v>33</v>
      </c>
      <c r="D13" s="163" t="s">
        <v>34</v>
      </c>
      <c r="E13" s="163" t="s">
        <v>35</v>
      </c>
      <c r="F13" s="163" t="s">
        <v>37</v>
      </c>
      <c r="G13" s="319" t="s">
        <v>142</v>
      </c>
      <c r="H13" s="163" t="s">
        <v>151</v>
      </c>
      <c r="I13" s="163" t="s">
        <v>152</v>
      </c>
      <c r="J13" s="163" t="s">
        <v>153</v>
      </c>
      <c r="K13" s="152">
        <v>1</v>
      </c>
      <c r="L13" s="152">
        <v>1</v>
      </c>
      <c r="M13" s="152">
        <f>+(S13*0.3)+(S14*0.7)</f>
        <v>0.57999999999999996</v>
      </c>
      <c r="N13" s="342">
        <f>+M13/L13</f>
        <v>0.57999999999999996</v>
      </c>
      <c r="O13" s="46" t="s">
        <v>154</v>
      </c>
      <c r="P13" s="47">
        <v>42369</v>
      </c>
      <c r="Q13" s="51">
        <v>1</v>
      </c>
      <c r="R13" s="51">
        <v>1</v>
      </c>
      <c r="S13" s="51">
        <v>1</v>
      </c>
      <c r="T13" s="355">
        <f t="shared" ref="T13:T19" si="0">+S13/R13</f>
        <v>1</v>
      </c>
      <c r="U13" s="245">
        <v>10930110205</v>
      </c>
      <c r="V13" s="207" t="s">
        <v>147</v>
      </c>
      <c r="W13" s="222">
        <v>800000</v>
      </c>
      <c r="X13" s="222">
        <v>30664</v>
      </c>
      <c r="Y13" s="361">
        <f>+X13/W13</f>
        <v>3.8330000000000003E-2</v>
      </c>
      <c r="Z13" s="159">
        <v>295149</v>
      </c>
      <c r="AA13" s="224" t="s">
        <v>148</v>
      </c>
      <c r="AB13" s="225" t="s">
        <v>607</v>
      </c>
      <c r="AC13" s="249" t="s">
        <v>155</v>
      </c>
    </row>
    <row r="14" spans="1:30" s="19" customFormat="1" ht="147.75" customHeight="1" x14ac:dyDescent="0.25">
      <c r="A14" s="164"/>
      <c r="B14" s="164"/>
      <c r="C14" s="164"/>
      <c r="D14" s="164"/>
      <c r="E14" s="164"/>
      <c r="F14" s="164"/>
      <c r="G14" s="319"/>
      <c r="H14" s="164"/>
      <c r="I14" s="164"/>
      <c r="J14" s="164"/>
      <c r="K14" s="153"/>
      <c r="L14" s="153"/>
      <c r="M14" s="153"/>
      <c r="N14" s="343"/>
      <c r="O14" s="46" t="s">
        <v>156</v>
      </c>
      <c r="P14" s="47">
        <v>42369</v>
      </c>
      <c r="Q14" s="48">
        <v>0</v>
      </c>
      <c r="R14" s="48">
        <v>1</v>
      </c>
      <c r="S14" s="48">
        <v>0.4</v>
      </c>
      <c r="T14" s="355">
        <f t="shared" si="0"/>
        <v>0.4</v>
      </c>
      <c r="U14" s="247"/>
      <c r="V14" s="208"/>
      <c r="W14" s="223"/>
      <c r="X14" s="223"/>
      <c r="Y14" s="362"/>
      <c r="Z14" s="160"/>
      <c r="AA14" s="224"/>
      <c r="AB14" s="226"/>
      <c r="AC14" s="249"/>
    </row>
    <row r="15" spans="1:30" s="19" customFormat="1" ht="89.25" customHeight="1" x14ac:dyDescent="0.25">
      <c r="A15" s="163" t="s">
        <v>31</v>
      </c>
      <c r="B15" s="163" t="s">
        <v>32</v>
      </c>
      <c r="C15" s="163" t="s">
        <v>33</v>
      </c>
      <c r="D15" s="163" t="s">
        <v>34</v>
      </c>
      <c r="E15" s="163" t="s">
        <v>35</v>
      </c>
      <c r="F15" s="163" t="s">
        <v>37</v>
      </c>
      <c r="G15" s="163" t="s">
        <v>142</v>
      </c>
      <c r="H15" s="163" t="s">
        <v>157</v>
      </c>
      <c r="I15" s="163" t="s">
        <v>158</v>
      </c>
      <c r="J15" s="163" t="s">
        <v>153</v>
      </c>
      <c r="K15" s="152">
        <v>1</v>
      </c>
      <c r="L15" s="152">
        <v>1</v>
      </c>
      <c r="M15" s="152">
        <v>1</v>
      </c>
      <c r="N15" s="342">
        <f>+M15/L15</f>
        <v>1</v>
      </c>
      <c r="O15" s="46" t="s">
        <v>159</v>
      </c>
      <c r="P15" s="47">
        <v>42369</v>
      </c>
      <c r="Q15" s="51">
        <v>1</v>
      </c>
      <c r="R15" s="51">
        <v>1</v>
      </c>
      <c r="S15" s="50">
        <v>1</v>
      </c>
      <c r="T15" s="348">
        <f t="shared" si="0"/>
        <v>1</v>
      </c>
      <c r="U15" s="245">
        <v>10930110206</v>
      </c>
      <c r="V15" s="207" t="s">
        <v>147</v>
      </c>
      <c r="W15" s="192">
        <v>118900</v>
      </c>
      <c r="X15" s="192">
        <v>100650</v>
      </c>
      <c r="Y15" s="361">
        <f>+X15/W15</f>
        <v>0.84650967199327165</v>
      </c>
      <c r="Z15" s="209">
        <v>295149</v>
      </c>
      <c r="AA15" s="224" t="s">
        <v>148</v>
      </c>
      <c r="AB15" s="297" t="s">
        <v>608</v>
      </c>
      <c r="AC15" s="249" t="s">
        <v>155</v>
      </c>
    </row>
    <row r="16" spans="1:30" s="19" customFormat="1" ht="89.25" customHeight="1" x14ac:dyDescent="0.25">
      <c r="A16" s="258"/>
      <c r="B16" s="258"/>
      <c r="C16" s="258"/>
      <c r="D16" s="258"/>
      <c r="E16" s="258"/>
      <c r="F16" s="258"/>
      <c r="G16" s="258"/>
      <c r="H16" s="258"/>
      <c r="I16" s="258"/>
      <c r="J16" s="258"/>
      <c r="K16" s="162"/>
      <c r="L16" s="162"/>
      <c r="M16" s="162"/>
      <c r="N16" s="344"/>
      <c r="O16" s="46" t="s">
        <v>160</v>
      </c>
      <c r="P16" s="47">
        <v>42369</v>
      </c>
      <c r="Q16" s="51">
        <v>1</v>
      </c>
      <c r="R16" s="51">
        <v>1</v>
      </c>
      <c r="S16" s="50">
        <v>1</v>
      </c>
      <c r="T16" s="348">
        <f t="shared" si="0"/>
        <v>1</v>
      </c>
      <c r="U16" s="246"/>
      <c r="V16" s="257"/>
      <c r="W16" s="193"/>
      <c r="X16" s="193"/>
      <c r="Y16" s="363"/>
      <c r="Z16" s="209"/>
      <c r="AA16" s="224"/>
      <c r="AB16" s="298"/>
      <c r="AC16" s="249"/>
    </row>
    <row r="17" spans="1:31" s="19" customFormat="1" ht="89.25" customHeight="1" x14ac:dyDescent="0.25">
      <c r="A17" s="164"/>
      <c r="B17" s="164"/>
      <c r="C17" s="164"/>
      <c r="D17" s="164"/>
      <c r="E17" s="164"/>
      <c r="F17" s="164"/>
      <c r="G17" s="164"/>
      <c r="H17" s="164"/>
      <c r="I17" s="164"/>
      <c r="J17" s="164"/>
      <c r="K17" s="153"/>
      <c r="L17" s="153"/>
      <c r="M17" s="153"/>
      <c r="N17" s="343"/>
      <c r="O17" s="46" t="s">
        <v>161</v>
      </c>
      <c r="P17" s="47">
        <v>42369</v>
      </c>
      <c r="Q17" s="51">
        <v>1</v>
      </c>
      <c r="R17" s="51">
        <v>1</v>
      </c>
      <c r="S17" s="51">
        <v>1</v>
      </c>
      <c r="T17" s="348">
        <f t="shared" si="0"/>
        <v>1</v>
      </c>
      <c r="U17" s="247"/>
      <c r="V17" s="208"/>
      <c r="W17" s="194"/>
      <c r="X17" s="194"/>
      <c r="Y17" s="362"/>
      <c r="Z17" s="209"/>
      <c r="AA17" s="224"/>
      <c r="AB17" s="299"/>
      <c r="AC17" s="249"/>
    </row>
    <row r="18" spans="1:31" s="19" customFormat="1" ht="104.25" customHeight="1" x14ac:dyDescent="0.25">
      <c r="A18" s="163" t="s">
        <v>31</v>
      </c>
      <c r="B18" s="163" t="s">
        <v>32</v>
      </c>
      <c r="C18" s="163" t="s">
        <v>33</v>
      </c>
      <c r="D18" s="163" t="s">
        <v>34</v>
      </c>
      <c r="E18" s="163" t="s">
        <v>35</v>
      </c>
      <c r="F18" s="163" t="s">
        <v>37</v>
      </c>
      <c r="G18" s="163" t="s">
        <v>142</v>
      </c>
      <c r="H18" s="163" t="s">
        <v>162</v>
      </c>
      <c r="I18" s="319" t="s">
        <v>163</v>
      </c>
      <c r="J18" s="163" t="s">
        <v>153</v>
      </c>
      <c r="K18" s="152">
        <v>1</v>
      </c>
      <c r="L18" s="152">
        <v>1</v>
      </c>
      <c r="M18" s="152">
        <v>1</v>
      </c>
      <c r="N18" s="342">
        <v>1</v>
      </c>
      <c r="O18" s="46" t="s">
        <v>164</v>
      </c>
      <c r="P18" s="47">
        <v>42369</v>
      </c>
      <c r="Q18" s="51">
        <v>1</v>
      </c>
      <c r="R18" s="51">
        <v>1</v>
      </c>
      <c r="S18" s="51">
        <v>1</v>
      </c>
      <c r="T18" s="348">
        <f t="shared" si="0"/>
        <v>1</v>
      </c>
      <c r="U18" s="245">
        <v>10930110203</v>
      </c>
      <c r="V18" s="207" t="s">
        <v>147</v>
      </c>
      <c r="W18" s="192">
        <v>80000</v>
      </c>
      <c r="X18" s="192">
        <v>59925</v>
      </c>
      <c r="Y18" s="364">
        <f>+X18/W18</f>
        <v>0.74906249999999996</v>
      </c>
      <c r="Z18" s="209">
        <v>295149</v>
      </c>
      <c r="AA18" s="159" t="s">
        <v>165</v>
      </c>
      <c r="AB18" s="154" t="s">
        <v>626</v>
      </c>
      <c r="AC18" s="249" t="s">
        <v>155</v>
      </c>
    </row>
    <row r="19" spans="1:31" s="19" customFormat="1" ht="104.25" customHeight="1" x14ac:dyDescent="0.25">
      <c r="A19" s="164"/>
      <c r="B19" s="164"/>
      <c r="C19" s="164"/>
      <c r="D19" s="164"/>
      <c r="E19" s="164"/>
      <c r="F19" s="164"/>
      <c r="G19" s="164"/>
      <c r="H19" s="164"/>
      <c r="I19" s="319"/>
      <c r="J19" s="164"/>
      <c r="K19" s="153"/>
      <c r="L19" s="153"/>
      <c r="M19" s="153"/>
      <c r="N19" s="343"/>
      <c r="O19" s="46" t="s">
        <v>166</v>
      </c>
      <c r="P19" s="47">
        <v>42369</v>
      </c>
      <c r="Q19" s="51">
        <v>1</v>
      </c>
      <c r="R19" s="51">
        <v>1</v>
      </c>
      <c r="S19" s="51">
        <v>1</v>
      </c>
      <c r="T19" s="348">
        <f t="shared" si="0"/>
        <v>1</v>
      </c>
      <c r="U19" s="247"/>
      <c r="V19" s="208"/>
      <c r="W19" s="194"/>
      <c r="X19" s="193"/>
      <c r="Y19" s="365"/>
      <c r="Z19" s="161"/>
      <c r="AA19" s="161"/>
      <c r="AB19" s="155"/>
      <c r="AC19" s="249"/>
    </row>
    <row r="20" spans="1:31" s="18" customFormat="1" ht="87" customHeight="1" x14ac:dyDescent="0.25">
      <c r="A20" s="163" t="s">
        <v>31</v>
      </c>
      <c r="B20" s="163" t="s">
        <v>32</v>
      </c>
      <c r="C20" s="163" t="s">
        <v>33</v>
      </c>
      <c r="D20" s="163" t="s">
        <v>34</v>
      </c>
      <c r="E20" s="163" t="s">
        <v>35</v>
      </c>
      <c r="F20" s="163" t="s">
        <v>38</v>
      </c>
      <c r="G20" s="310" t="s">
        <v>142</v>
      </c>
      <c r="H20" s="316" t="s">
        <v>167</v>
      </c>
      <c r="I20" s="110" t="s">
        <v>168</v>
      </c>
      <c r="J20" s="313" t="s">
        <v>169</v>
      </c>
      <c r="K20" s="281">
        <v>0.33150000000000002</v>
      </c>
      <c r="L20" s="195">
        <v>0.3</v>
      </c>
      <c r="M20" s="195">
        <f>+S20</f>
        <v>0.32940000000000003</v>
      </c>
      <c r="N20" s="345">
        <v>0.01</v>
      </c>
      <c r="O20" s="46" t="s">
        <v>170</v>
      </c>
      <c r="P20" s="47">
        <v>42369</v>
      </c>
      <c r="Q20" s="52">
        <v>0.33150000000000002</v>
      </c>
      <c r="R20" s="53">
        <v>0.3</v>
      </c>
      <c r="S20" s="53">
        <v>0.32940000000000003</v>
      </c>
      <c r="T20" s="356">
        <v>0.01</v>
      </c>
      <c r="U20" s="245">
        <v>10930110303</v>
      </c>
      <c r="V20" s="207" t="s">
        <v>147</v>
      </c>
      <c r="W20" s="192">
        <v>484410</v>
      </c>
      <c r="X20" s="192">
        <v>463657</v>
      </c>
      <c r="Y20" s="364">
        <f>+X20/W20</f>
        <v>0.95715819244028821</v>
      </c>
      <c r="Z20" s="209">
        <v>295149</v>
      </c>
      <c r="AA20" s="159" t="s">
        <v>148</v>
      </c>
      <c r="AB20" s="210" t="s">
        <v>638</v>
      </c>
      <c r="AC20" s="249" t="s">
        <v>149</v>
      </c>
      <c r="AD20" s="37"/>
      <c r="AE20" s="36"/>
    </row>
    <row r="21" spans="1:31" s="18" customFormat="1" ht="87" customHeight="1" x14ac:dyDescent="0.25">
      <c r="A21" s="258"/>
      <c r="B21" s="258"/>
      <c r="C21" s="258"/>
      <c r="D21" s="258"/>
      <c r="E21" s="258"/>
      <c r="F21" s="258"/>
      <c r="G21" s="311"/>
      <c r="H21" s="317"/>
      <c r="I21" s="110" t="s">
        <v>171</v>
      </c>
      <c r="J21" s="314"/>
      <c r="K21" s="282"/>
      <c r="L21" s="196"/>
      <c r="M21" s="196"/>
      <c r="N21" s="346"/>
      <c r="O21" s="46" t="s">
        <v>172</v>
      </c>
      <c r="P21" s="47">
        <v>42369</v>
      </c>
      <c r="Q21" s="53">
        <v>0.85599999999999998</v>
      </c>
      <c r="R21" s="53">
        <v>0.88168000000000002</v>
      </c>
      <c r="S21" s="53">
        <v>0.85299999999999998</v>
      </c>
      <c r="T21" s="356">
        <v>0</v>
      </c>
      <c r="U21" s="246"/>
      <c r="V21" s="257"/>
      <c r="W21" s="193"/>
      <c r="X21" s="193"/>
      <c r="Y21" s="366"/>
      <c r="Z21" s="160"/>
      <c r="AA21" s="160"/>
      <c r="AB21" s="211"/>
      <c r="AC21" s="249"/>
    </row>
    <row r="22" spans="1:31" s="18" customFormat="1" ht="87" customHeight="1" x14ac:dyDescent="0.25">
      <c r="A22" s="258"/>
      <c r="B22" s="258"/>
      <c r="C22" s="258"/>
      <c r="D22" s="258"/>
      <c r="E22" s="258"/>
      <c r="F22" s="258"/>
      <c r="G22" s="311"/>
      <c r="H22" s="317"/>
      <c r="I22" s="110" t="s">
        <v>173</v>
      </c>
      <c r="J22" s="314"/>
      <c r="K22" s="282"/>
      <c r="L22" s="196"/>
      <c r="M22" s="196"/>
      <c r="N22" s="346"/>
      <c r="O22" s="46" t="s">
        <v>174</v>
      </c>
      <c r="P22" s="47">
        <v>42369</v>
      </c>
      <c r="Q22" s="53">
        <v>0.81499999999999995</v>
      </c>
      <c r="R22" s="53">
        <v>0.84352499999999986</v>
      </c>
      <c r="S22" s="53">
        <v>0.8</v>
      </c>
      <c r="T22" s="356">
        <v>0</v>
      </c>
      <c r="U22" s="246"/>
      <c r="V22" s="257"/>
      <c r="W22" s="193"/>
      <c r="X22" s="193"/>
      <c r="Y22" s="366"/>
      <c r="Z22" s="160"/>
      <c r="AA22" s="160"/>
      <c r="AB22" s="211"/>
      <c r="AC22" s="249"/>
      <c r="AD22" s="35"/>
      <c r="AE22" s="35"/>
    </row>
    <row r="23" spans="1:31" s="18" customFormat="1" ht="87" customHeight="1" x14ac:dyDescent="0.25">
      <c r="A23" s="164"/>
      <c r="B23" s="164"/>
      <c r="C23" s="164"/>
      <c r="D23" s="164"/>
      <c r="E23" s="164"/>
      <c r="F23" s="164"/>
      <c r="G23" s="312"/>
      <c r="H23" s="318"/>
      <c r="I23" s="110" t="s">
        <v>175</v>
      </c>
      <c r="J23" s="315"/>
      <c r="K23" s="283"/>
      <c r="L23" s="197"/>
      <c r="M23" s="197"/>
      <c r="N23" s="347"/>
      <c r="O23" s="46" t="s">
        <v>176</v>
      </c>
      <c r="P23" s="47">
        <v>42369</v>
      </c>
      <c r="Q23" s="53">
        <v>4.7E-2</v>
      </c>
      <c r="R23" s="53">
        <v>0.05</v>
      </c>
      <c r="S23" s="53">
        <v>0</v>
      </c>
      <c r="T23" s="356">
        <v>0</v>
      </c>
      <c r="U23" s="247"/>
      <c r="V23" s="208"/>
      <c r="W23" s="194"/>
      <c r="X23" s="194"/>
      <c r="Y23" s="365"/>
      <c r="Z23" s="161"/>
      <c r="AA23" s="161"/>
      <c r="AB23" s="212"/>
      <c r="AC23" s="249"/>
    </row>
    <row r="24" spans="1:31" s="18" customFormat="1" ht="78" customHeight="1" x14ac:dyDescent="0.25">
      <c r="A24" s="163" t="s">
        <v>31</v>
      </c>
      <c r="B24" s="163" t="s">
        <v>32</v>
      </c>
      <c r="C24" s="163" t="s">
        <v>33</v>
      </c>
      <c r="D24" s="163" t="s">
        <v>34</v>
      </c>
      <c r="E24" s="163" t="s">
        <v>35</v>
      </c>
      <c r="F24" s="163" t="s">
        <v>39</v>
      </c>
      <c r="G24" s="310" t="s">
        <v>142</v>
      </c>
      <c r="H24" s="305" t="s">
        <v>177</v>
      </c>
      <c r="I24" s="258" t="s">
        <v>178</v>
      </c>
      <c r="J24" s="163" t="s">
        <v>179</v>
      </c>
      <c r="K24" s="152">
        <v>0.8</v>
      </c>
      <c r="L24" s="152">
        <v>1</v>
      </c>
      <c r="M24" s="152">
        <f>+(S24*0.66)+(S25*0.34)</f>
        <v>0.93400000000000016</v>
      </c>
      <c r="N24" s="342">
        <f>+M24/L24</f>
        <v>0.93400000000000016</v>
      </c>
      <c r="O24" s="46" t="s">
        <v>180</v>
      </c>
      <c r="P24" s="47">
        <v>42369</v>
      </c>
      <c r="Q24" s="51">
        <v>0.8</v>
      </c>
      <c r="R24" s="51">
        <v>1</v>
      </c>
      <c r="S24" s="51">
        <v>0.9</v>
      </c>
      <c r="T24" s="348">
        <f t="shared" ref="T24:T29" si="1">+S24/R24</f>
        <v>0.9</v>
      </c>
      <c r="U24" s="207" t="s">
        <v>181</v>
      </c>
      <c r="V24" s="207" t="s">
        <v>147</v>
      </c>
      <c r="W24" s="213" t="s">
        <v>181</v>
      </c>
      <c r="X24" s="213" t="s">
        <v>181</v>
      </c>
      <c r="Y24" s="367" t="s">
        <v>181</v>
      </c>
      <c r="Z24" s="159">
        <v>400</v>
      </c>
      <c r="AA24" s="159" t="s">
        <v>148</v>
      </c>
      <c r="AB24" s="154" t="s">
        <v>588</v>
      </c>
      <c r="AC24" s="249" t="s">
        <v>149</v>
      </c>
    </row>
    <row r="25" spans="1:31" s="18" customFormat="1" ht="78" customHeight="1" x14ac:dyDescent="0.25">
      <c r="A25" s="164"/>
      <c r="B25" s="164"/>
      <c r="C25" s="164"/>
      <c r="D25" s="164"/>
      <c r="E25" s="164"/>
      <c r="F25" s="164"/>
      <c r="G25" s="312"/>
      <c r="H25" s="306"/>
      <c r="I25" s="164"/>
      <c r="J25" s="164"/>
      <c r="K25" s="153"/>
      <c r="L25" s="153"/>
      <c r="M25" s="153"/>
      <c r="N25" s="343"/>
      <c r="O25" s="46" t="s">
        <v>182</v>
      </c>
      <c r="P25" s="47">
        <v>42369</v>
      </c>
      <c r="Q25" s="54">
        <v>1</v>
      </c>
      <c r="R25" s="54">
        <v>1</v>
      </c>
      <c r="S25" s="49">
        <v>1</v>
      </c>
      <c r="T25" s="348">
        <f t="shared" si="1"/>
        <v>1</v>
      </c>
      <c r="U25" s="208"/>
      <c r="V25" s="208"/>
      <c r="W25" s="214"/>
      <c r="X25" s="214"/>
      <c r="Y25" s="368"/>
      <c r="Z25" s="161"/>
      <c r="AA25" s="161"/>
      <c r="AB25" s="155"/>
      <c r="AC25" s="249"/>
    </row>
    <row r="26" spans="1:31" s="18" customFormat="1" ht="236.25" customHeight="1" x14ac:dyDescent="0.25">
      <c r="A26" s="110" t="s">
        <v>31</v>
      </c>
      <c r="B26" s="110" t="s">
        <v>32</v>
      </c>
      <c r="C26" s="110" t="s">
        <v>33</v>
      </c>
      <c r="D26" s="110" t="s">
        <v>34</v>
      </c>
      <c r="E26" s="110" t="s">
        <v>35</v>
      </c>
      <c r="F26" s="110" t="s">
        <v>40</v>
      </c>
      <c r="G26" s="111" t="s">
        <v>142</v>
      </c>
      <c r="H26" s="112" t="s">
        <v>183</v>
      </c>
      <c r="I26" s="110" t="s">
        <v>184</v>
      </c>
      <c r="J26" s="110" t="s">
        <v>185</v>
      </c>
      <c r="K26" s="51">
        <v>1</v>
      </c>
      <c r="L26" s="51">
        <v>1</v>
      </c>
      <c r="M26" s="51">
        <f>+T26</f>
        <v>1</v>
      </c>
      <c r="N26" s="348">
        <f>+M26/K26</f>
        <v>1</v>
      </c>
      <c r="O26" s="46" t="s">
        <v>186</v>
      </c>
      <c r="P26" s="47">
        <v>42369</v>
      </c>
      <c r="Q26" s="55">
        <v>12</v>
      </c>
      <c r="R26" s="55">
        <v>12</v>
      </c>
      <c r="S26" s="55">
        <v>13</v>
      </c>
      <c r="T26" s="354">
        <v>1</v>
      </c>
      <c r="U26" s="56">
        <v>10930110502</v>
      </c>
      <c r="V26" s="40" t="s">
        <v>147</v>
      </c>
      <c r="W26" s="125">
        <v>30000</v>
      </c>
      <c r="X26" s="125">
        <v>23603</v>
      </c>
      <c r="Y26" s="369">
        <f>+X26/W26</f>
        <v>0.78676666666666661</v>
      </c>
      <c r="Z26" s="58" t="s">
        <v>562</v>
      </c>
      <c r="AA26" s="59" t="s">
        <v>148</v>
      </c>
      <c r="AB26" s="39" t="s">
        <v>609</v>
      </c>
      <c r="AC26" s="40" t="s">
        <v>149</v>
      </c>
    </row>
    <row r="27" spans="1:31" s="18" customFormat="1" ht="108" customHeight="1" x14ac:dyDescent="0.25">
      <c r="A27" s="163" t="s">
        <v>31</v>
      </c>
      <c r="B27" s="163" t="s">
        <v>32</v>
      </c>
      <c r="C27" s="163" t="s">
        <v>33</v>
      </c>
      <c r="D27" s="163" t="s">
        <v>34</v>
      </c>
      <c r="E27" s="163" t="s">
        <v>35</v>
      </c>
      <c r="F27" s="163" t="s">
        <v>41</v>
      </c>
      <c r="G27" s="142" t="s">
        <v>142</v>
      </c>
      <c r="H27" s="305" t="s">
        <v>187</v>
      </c>
      <c r="I27" s="163" t="s">
        <v>188</v>
      </c>
      <c r="J27" s="163" t="s">
        <v>185</v>
      </c>
      <c r="K27" s="152">
        <v>1</v>
      </c>
      <c r="L27" s="152">
        <v>1</v>
      </c>
      <c r="M27" s="152">
        <f>+AVERAGE(T27:T28)</f>
        <v>1</v>
      </c>
      <c r="N27" s="342">
        <f>+M27/L27</f>
        <v>1</v>
      </c>
      <c r="O27" s="46" t="s">
        <v>189</v>
      </c>
      <c r="P27" s="47">
        <v>42369</v>
      </c>
      <c r="Q27" s="290" t="s">
        <v>190</v>
      </c>
      <c r="R27" s="55">
        <v>12</v>
      </c>
      <c r="S27" s="55">
        <v>21</v>
      </c>
      <c r="T27" s="354">
        <v>1</v>
      </c>
      <c r="U27" s="245">
        <v>10930110503</v>
      </c>
      <c r="V27" s="207" t="s">
        <v>147</v>
      </c>
      <c r="W27" s="192">
        <v>30000</v>
      </c>
      <c r="X27" s="192">
        <v>23603</v>
      </c>
      <c r="Y27" s="364">
        <f>+X27/W27</f>
        <v>0.78676666666666661</v>
      </c>
      <c r="Z27" s="292" t="s">
        <v>563</v>
      </c>
      <c r="AA27" s="159" t="s">
        <v>148</v>
      </c>
      <c r="AB27" s="154" t="s">
        <v>635</v>
      </c>
      <c r="AC27" s="249" t="s">
        <v>149</v>
      </c>
    </row>
    <row r="28" spans="1:31" s="19" customFormat="1" ht="108" customHeight="1" x14ac:dyDescent="0.25">
      <c r="A28" s="164"/>
      <c r="B28" s="164"/>
      <c r="C28" s="164"/>
      <c r="D28" s="164"/>
      <c r="E28" s="164"/>
      <c r="F28" s="164"/>
      <c r="G28" s="143"/>
      <c r="H28" s="306"/>
      <c r="I28" s="164"/>
      <c r="J28" s="164"/>
      <c r="K28" s="153"/>
      <c r="L28" s="153"/>
      <c r="M28" s="153"/>
      <c r="N28" s="343"/>
      <c r="O28" s="46" t="s">
        <v>191</v>
      </c>
      <c r="P28" s="47">
        <v>42369</v>
      </c>
      <c r="Q28" s="291"/>
      <c r="R28" s="60">
        <v>1</v>
      </c>
      <c r="S28" s="60">
        <v>1</v>
      </c>
      <c r="T28" s="354">
        <f t="shared" si="1"/>
        <v>1</v>
      </c>
      <c r="U28" s="247"/>
      <c r="V28" s="208"/>
      <c r="W28" s="194"/>
      <c r="X28" s="194"/>
      <c r="Y28" s="365"/>
      <c r="Z28" s="293"/>
      <c r="AA28" s="161"/>
      <c r="AB28" s="166"/>
      <c r="AC28" s="249"/>
    </row>
    <row r="29" spans="1:31" s="19" customFormat="1" ht="63" x14ac:dyDescent="0.25">
      <c r="A29" s="110" t="s">
        <v>31</v>
      </c>
      <c r="B29" s="110" t="s">
        <v>32</v>
      </c>
      <c r="C29" s="110" t="s">
        <v>33</v>
      </c>
      <c r="D29" s="110" t="s">
        <v>42</v>
      </c>
      <c r="E29" s="110" t="s">
        <v>43</v>
      </c>
      <c r="F29" s="110" t="s">
        <v>44</v>
      </c>
      <c r="G29" s="111" t="s">
        <v>142</v>
      </c>
      <c r="H29" s="110" t="s">
        <v>192</v>
      </c>
      <c r="I29" s="110" t="s">
        <v>193</v>
      </c>
      <c r="J29" s="110" t="s">
        <v>194</v>
      </c>
      <c r="K29" s="51">
        <v>1</v>
      </c>
      <c r="L29" s="51">
        <v>1</v>
      </c>
      <c r="M29" s="51">
        <f>+S29</f>
        <v>1</v>
      </c>
      <c r="N29" s="348">
        <f>+M29/L29</f>
        <v>1</v>
      </c>
      <c r="O29" s="46" t="s">
        <v>195</v>
      </c>
      <c r="P29" s="47">
        <v>42369</v>
      </c>
      <c r="Q29" s="51">
        <v>1</v>
      </c>
      <c r="R29" s="60">
        <v>1</v>
      </c>
      <c r="S29" s="60">
        <v>1</v>
      </c>
      <c r="T29" s="354">
        <f t="shared" si="1"/>
        <v>1</v>
      </c>
      <c r="U29" s="40" t="s">
        <v>181</v>
      </c>
      <c r="V29" s="40" t="s">
        <v>147</v>
      </c>
      <c r="W29" s="61" t="s">
        <v>181</v>
      </c>
      <c r="X29" s="61" t="s">
        <v>181</v>
      </c>
      <c r="Y29" s="370" t="s">
        <v>181</v>
      </c>
      <c r="Z29" s="59">
        <v>295149</v>
      </c>
      <c r="AA29" s="59" t="s">
        <v>148</v>
      </c>
      <c r="AB29" s="39" t="s">
        <v>569</v>
      </c>
      <c r="AC29" s="40" t="s">
        <v>155</v>
      </c>
    </row>
    <row r="30" spans="1:31" s="19" customFormat="1" ht="92.25" customHeight="1" x14ac:dyDescent="0.25">
      <c r="A30" s="163" t="s">
        <v>31</v>
      </c>
      <c r="B30" s="163" t="s">
        <v>32</v>
      </c>
      <c r="C30" s="163" t="s">
        <v>33</v>
      </c>
      <c r="D30" s="163" t="s">
        <v>42</v>
      </c>
      <c r="E30" s="163" t="s">
        <v>43</v>
      </c>
      <c r="F30" s="163" t="s">
        <v>45</v>
      </c>
      <c r="G30" s="310" t="s">
        <v>142</v>
      </c>
      <c r="H30" s="305" t="s">
        <v>196</v>
      </c>
      <c r="I30" s="110" t="s">
        <v>197</v>
      </c>
      <c r="J30" s="163" t="s">
        <v>198</v>
      </c>
      <c r="K30" s="152">
        <v>1</v>
      </c>
      <c r="L30" s="152">
        <v>1</v>
      </c>
      <c r="M30" s="152">
        <v>1</v>
      </c>
      <c r="N30" s="342">
        <f>+M30/L30</f>
        <v>1</v>
      </c>
      <c r="O30" s="46" t="s">
        <v>199</v>
      </c>
      <c r="P30" s="47">
        <v>42369</v>
      </c>
      <c r="Q30" s="60">
        <v>2</v>
      </c>
      <c r="R30" s="60">
        <v>1</v>
      </c>
      <c r="S30" s="60">
        <v>4</v>
      </c>
      <c r="T30" s="357">
        <v>1</v>
      </c>
      <c r="U30" s="245">
        <v>10930120201</v>
      </c>
      <c r="V30" s="207" t="s">
        <v>147</v>
      </c>
      <c r="W30" s="192">
        <v>5339529</v>
      </c>
      <c r="X30" s="192">
        <v>5315082</v>
      </c>
      <c r="Y30" s="361">
        <f>+X30/W30</f>
        <v>0.99542150627892456</v>
      </c>
      <c r="Z30" s="294">
        <f>200+244+800+9000</f>
        <v>10244</v>
      </c>
      <c r="AA30" s="219" t="s">
        <v>165</v>
      </c>
      <c r="AB30" s="297" t="s">
        <v>610</v>
      </c>
      <c r="AC30" s="249" t="s">
        <v>155</v>
      </c>
    </row>
    <row r="31" spans="1:31" s="19" customFormat="1" ht="92.25" customHeight="1" x14ac:dyDescent="0.25">
      <c r="A31" s="258"/>
      <c r="B31" s="258"/>
      <c r="C31" s="258"/>
      <c r="D31" s="258"/>
      <c r="E31" s="258"/>
      <c r="F31" s="258"/>
      <c r="G31" s="311"/>
      <c r="H31" s="309"/>
      <c r="I31" s="319" t="s">
        <v>200</v>
      </c>
      <c r="J31" s="258"/>
      <c r="K31" s="162"/>
      <c r="L31" s="162"/>
      <c r="M31" s="162"/>
      <c r="N31" s="344"/>
      <c r="O31" s="46" t="s">
        <v>201</v>
      </c>
      <c r="P31" s="47">
        <v>42369</v>
      </c>
      <c r="Q31" s="62">
        <v>0.02</v>
      </c>
      <c r="R31" s="62">
        <v>0.02</v>
      </c>
      <c r="S31" s="63">
        <v>3.3500000000000002E-2</v>
      </c>
      <c r="T31" s="349">
        <v>1</v>
      </c>
      <c r="U31" s="246"/>
      <c r="V31" s="257"/>
      <c r="W31" s="193"/>
      <c r="X31" s="193"/>
      <c r="Y31" s="363"/>
      <c r="Z31" s="294"/>
      <c r="AA31" s="296"/>
      <c r="AB31" s="298"/>
      <c r="AC31" s="249"/>
    </row>
    <row r="32" spans="1:31" s="19" customFormat="1" ht="92.25" customHeight="1" x14ac:dyDescent="0.25">
      <c r="A32" s="258"/>
      <c r="B32" s="258"/>
      <c r="C32" s="258"/>
      <c r="D32" s="258"/>
      <c r="E32" s="258"/>
      <c r="F32" s="258"/>
      <c r="G32" s="311"/>
      <c r="H32" s="309"/>
      <c r="I32" s="319"/>
      <c r="J32" s="258"/>
      <c r="K32" s="162"/>
      <c r="L32" s="162"/>
      <c r="M32" s="162"/>
      <c r="N32" s="344"/>
      <c r="O32" s="46" t="s">
        <v>202</v>
      </c>
      <c r="P32" s="47">
        <v>42369</v>
      </c>
      <c r="Q32" s="40">
        <v>1385</v>
      </c>
      <c r="R32" s="40">
        <v>200</v>
      </c>
      <c r="S32" s="40">
        <f>471.64+243.96+800+9000</f>
        <v>10515.6</v>
      </c>
      <c r="T32" s="354">
        <v>1</v>
      </c>
      <c r="U32" s="246"/>
      <c r="V32" s="257"/>
      <c r="W32" s="193"/>
      <c r="X32" s="193"/>
      <c r="Y32" s="363"/>
      <c r="Z32" s="294"/>
      <c r="AA32" s="296"/>
      <c r="AB32" s="298"/>
      <c r="AC32" s="249"/>
    </row>
    <row r="33" spans="1:30" s="19" customFormat="1" ht="92.25" customHeight="1" x14ac:dyDescent="0.25">
      <c r="A33" s="164"/>
      <c r="B33" s="164"/>
      <c r="C33" s="164"/>
      <c r="D33" s="164"/>
      <c r="E33" s="164"/>
      <c r="F33" s="164"/>
      <c r="G33" s="312"/>
      <c r="H33" s="306"/>
      <c r="I33" s="319"/>
      <c r="J33" s="164"/>
      <c r="K33" s="153"/>
      <c r="L33" s="153"/>
      <c r="M33" s="153"/>
      <c r="N33" s="343"/>
      <c r="O33" s="46" t="s">
        <v>203</v>
      </c>
      <c r="P33" s="47">
        <v>42369</v>
      </c>
      <c r="Q33" s="51">
        <v>1</v>
      </c>
      <c r="R33" s="51">
        <v>1</v>
      </c>
      <c r="S33" s="51">
        <v>1</v>
      </c>
      <c r="T33" s="348">
        <v>1</v>
      </c>
      <c r="U33" s="247"/>
      <c r="V33" s="208"/>
      <c r="W33" s="194"/>
      <c r="X33" s="194"/>
      <c r="Y33" s="362"/>
      <c r="Z33" s="295"/>
      <c r="AA33" s="218"/>
      <c r="AB33" s="299"/>
      <c r="AC33" s="249"/>
    </row>
    <row r="34" spans="1:30" s="19" customFormat="1" ht="217.5" customHeight="1" x14ac:dyDescent="0.25">
      <c r="A34" s="163" t="s">
        <v>31</v>
      </c>
      <c r="B34" s="163" t="s">
        <v>32</v>
      </c>
      <c r="C34" s="163" t="s">
        <v>33</v>
      </c>
      <c r="D34" s="163" t="s">
        <v>42</v>
      </c>
      <c r="E34" s="163" t="s">
        <v>43</v>
      </c>
      <c r="F34" s="163" t="s">
        <v>46</v>
      </c>
      <c r="G34" s="142" t="s">
        <v>142</v>
      </c>
      <c r="H34" s="305" t="s">
        <v>204</v>
      </c>
      <c r="I34" s="163" t="s">
        <v>205</v>
      </c>
      <c r="J34" s="163" t="s">
        <v>206</v>
      </c>
      <c r="K34" s="147">
        <v>1</v>
      </c>
      <c r="L34" s="147">
        <v>1</v>
      </c>
      <c r="M34" s="147">
        <v>1</v>
      </c>
      <c r="N34" s="340">
        <f>+M34/L34</f>
        <v>1</v>
      </c>
      <c r="O34" s="46" t="s">
        <v>207</v>
      </c>
      <c r="P34" s="47">
        <v>42369</v>
      </c>
      <c r="Q34" s="40">
        <v>504</v>
      </c>
      <c r="R34" s="40">
        <v>100</v>
      </c>
      <c r="S34" s="40">
        <f>3714.5+440+1712</f>
        <v>5866.5</v>
      </c>
      <c r="T34" s="348">
        <v>1</v>
      </c>
      <c r="U34" s="245">
        <v>10930120301</v>
      </c>
      <c r="V34" s="207" t="s">
        <v>147</v>
      </c>
      <c r="W34" s="192">
        <v>7081917</v>
      </c>
      <c r="X34" s="192">
        <v>7059189</v>
      </c>
      <c r="Y34" s="361">
        <f>+X34/W34</f>
        <v>0.99679069946738996</v>
      </c>
      <c r="Z34" s="300">
        <f>1600+950+920+245+440+1712</f>
        <v>5867</v>
      </c>
      <c r="AA34" s="219" t="s">
        <v>165</v>
      </c>
      <c r="AB34" s="301" t="s">
        <v>640</v>
      </c>
      <c r="AC34" s="249" t="s">
        <v>155</v>
      </c>
      <c r="AD34" s="19">
        <f>1600+920+950+245+440+1712</f>
        <v>5867</v>
      </c>
    </row>
    <row r="35" spans="1:30" s="19" customFormat="1" ht="217.5" customHeight="1" x14ac:dyDescent="0.25">
      <c r="A35" s="164"/>
      <c r="B35" s="164"/>
      <c r="C35" s="164"/>
      <c r="D35" s="164"/>
      <c r="E35" s="164"/>
      <c r="F35" s="164"/>
      <c r="G35" s="143"/>
      <c r="H35" s="306"/>
      <c r="I35" s="164"/>
      <c r="J35" s="164"/>
      <c r="K35" s="148"/>
      <c r="L35" s="148"/>
      <c r="M35" s="148"/>
      <c r="N35" s="341"/>
      <c r="O35" s="46" t="s">
        <v>208</v>
      </c>
      <c r="P35" s="47">
        <v>42369</v>
      </c>
      <c r="Q35" s="51">
        <v>1</v>
      </c>
      <c r="R35" s="51">
        <v>1</v>
      </c>
      <c r="S35" s="51">
        <v>1</v>
      </c>
      <c r="T35" s="348">
        <f>+S35/R35</f>
        <v>1</v>
      </c>
      <c r="U35" s="247"/>
      <c r="V35" s="208"/>
      <c r="W35" s="194"/>
      <c r="X35" s="194"/>
      <c r="Y35" s="362"/>
      <c r="Z35" s="295"/>
      <c r="AA35" s="218"/>
      <c r="AB35" s="302"/>
      <c r="AC35" s="249"/>
    </row>
    <row r="36" spans="1:30" s="19" customFormat="1" ht="101.25" customHeight="1" x14ac:dyDescent="0.25">
      <c r="A36" s="110" t="s">
        <v>31</v>
      </c>
      <c r="B36" s="110" t="s">
        <v>32</v>
      </c>
      <c r="C36" s="110" t="s">
        <v>33</v>
      </c>
      <c r="D36" s="110" t="s">
        <v>42</v>
      </c>
      <c r="E36" s="110" t="s">
        <v>43</v>
      </c>
      <c r="F36" s="110" t="s">
        <v>47</v>
      </c>
      <c r="G36" s="111" t="s">
        <v>142</v>
      </c>
      <c r="H36" s="113" t="s">
        <v>209</v>
      </c>
      <c r="I36" s="110" t="s">
        <v>210</v>
      </c>
      <c r="J36" s="110" t="s">
        <v>211</v>
      </c>
      <c r="K36" s="62">
        <v>1</v>
      </c>
      <c r="L36" s="62">
        <v>1</v>
      </c>
      <c r="M36" s="62">
        <v>1</v>
      </c>
      <c r="N36" s="349">
        <v>1</v>
      </c>
      <c r="O36" s="46" t="s">
        <v>212</v>
      </c>
      <c r="P36" s="47">
        <v>42369</v>
      </c>
      <c r="Q36" s="51">
        <v>1</v>
      </c>
      <c r="R36" s="60">
        <v>1</v>
      </c>
      <c r="S36" s="60">
        <v>1</v>
      </c>
      <c r="T36" s="354">
        <f>+S36/R36</f>
        <v>1</v>
      </c>
      <c r="U36" s="40" t="s">
        <v>181</v>
      </c>
      <c r="V36" s="40" t="s">
        <v>147</v>
      </c>
      <c r="W36" s="61" t="s">
        <v>181</v>
      </c>
      <c r="X36" s="61" t="s">
        <v>181</v>
      </c>
      <c r="Y36" s="370" t="s">
        <v>181</v>
      </c>
      <c r="Z36" s="59">
        <v>295149</v>
      </c>
      <c r="AA36" s="59" t="s">
        <v>148</v>
      </c>
      <c r="AB36" s="39" t="s">
        <v>213</v>
      </c>
      <c r="AC36" s="40" t="s">
        <v>155</v>
      </c>
    </row>
    <row r="37" spans="1:30" s="19" customFormat="1" ht="90" customHeight="1" x14ac:dyDescent="0.25">
      <c r="A37" s="110" t="s">
        <v>31</v>
      </c>
      <c r="B37" s="110" t="s">
        <v>32</v>
      </c>
      <c r="C37" s="110" t="s">
        <v>33</v>
      </c>
      <c r="D37" s="163" t="s">
        <v>42</v>
      </c>
      <c r="E37" s="163" t="s">
        <v>43</v>
      </c>
      <c r="F37" s="163" t="s">
        <v>48</v>
      </c>
      <c r="G37" s="142" t="s">
        <v>142</v>
      </c>
      <c r="H37" s="307" t="s">
        <v>214</v>
      </c>
      <c r="I37" s="163" t="s">
        <v>215</v>
      </c>
      <c r="J37" s="163" t="s">
        <v>216</v>
      </c>
      <c r="K37" s="147">
        <v>1</v>
      </c>
      <c r="L37" s="147">
        <v>1</v>
      </c>
      <c r="M37" s="147">
        <f>+(T37*0.8)+(T38*0.2)</f>
        <v>1</v>
      </c>
      <c r="N37" s="340">
        <f>+M37/L37</f>
        <v>1</v>
      </c>
      <c r="O37" s="46" t="s">
        <v>217</v>
      </c>
      <c r="P37" s="47">
        <v>42369</v>
      </c>
      <c r="Q37" s="40">
        <v>2375</v>
      </c>
      <c r="R37" s="40">
        <v>350</v>
      </c>
      <c r="S37" s="40">
        <v>520</v>
      </c>
      <c r="T37" s="348">
        <v>1</v>
      </c>
      <c r="U37" s="245">
        <v>10930120501</v>
      </c>
      <c r="V37" s="207" t="s">
        <v>147</v>
      </c>
      <c r="W37" s="192">
        <v>1429392</v>
      </c>
      <c r="X37" s="192">
        <v>1429385</v>
      </c>
      <c r="Y37" s="364">
        <f>+X37/W37</f>
        <v>0.99999510281294424</v>
      </c>
      <c r="Z37" s="292">
        <v>2266</v>
      </c>
      <c r="AA37" s="159" t="s">
        <v>165</v>
      </c>
      <c r="AB37" s="154" t="s">
        <v>565</v>
      </c>
      <c r="AC37" s="249" t="s">
        <v>155</v>
      </c>
    </row>
    <row r="38" spans="1:30" s="19" customFormat="1" ht="90" customHeight="1" x14ac:dyDescent="0.25">
      <c r="A38" s="110" t="s">
        <v>31</v>
      </c>
      <c r="B38" s="110" t="s">
        <v>32</v>
      </c>
      <c r="C38" s="110" t="s">
        <v>33</v>
      </c>
      <c r="D38" s="164"/>
      <c r="E38" s="164"/>
      <c r="F38" s="164"/>
      <c r="G38" s="143"/>
      <c r="H38" s="308"/>
      <c r="I38" s="164"/>
      <c r="J38" s="164"/>
      <c r="K38" s="148"/>
      <c r="L38" s="148"/>
      <c r="M38" s="148"/>
      <c r="N38" s="341"/>
      <c r="O38" s="46" t="s">
        <v>218</v>
      </c>
      <c r="P38" s="47">
        <v>42369</v>
      </c>
      <c r="Q38" s="62">
        <v>1</v>
      </c>
      <c r="R38" s="62">
        <v>1</v>
      </c>
      <c r="S38" s="62">
        <v>1</v>
      </c>
      <c r="T38" s="349">
        <v>1</v>
      </c>
      <c r="U38" s="247"/>
      <c r="V38" s="208"/>
      <c r="W38" s="194"/>
      <c r="X38" s="194"/>
      <c r="Y38" s="365"/>
      <c r="Z38" s="161"/>
      <c r="AA38" s="161"/>
      <c r="AB38" s="155"/>
      <c r="AC38" s="249"/>
    </row>
    <row r="39" spans="1:30" s="19" customFormat="1" ht="103.5" customHeight="1" x14ac:dyDescent="0.25">
      <c r="A39" s="110" t="s">
        <v>31</v>
      </c>
      <c r="B39" s="110" t="s">
        <v>32</v>
      </c>
      <c r="C39" s="110" t="s">
        <v>33</v>
      </c>
      <c r="D39" s="110" t="s">
        <v>42</v>
      </c>
      <c r="E39" s="110" t="s">
        <v>43</v>
      </c>
      <c r="F39" s="110" t="s">
        <v>49</v>
      </c>
      <c r="G39" s="111" t="s">
        <v>142</v>
      </c>
      <c r="H39" s="110" t="s">
        <v>219</v>
      </c>
      <c r="I39" s="110" t="s">
        <v>220</v>
      </c>
      <c r="J39" s="110" t="s">
        <v>221</v>
      </c>
      <c r="K39" s="51" t="s">
        <v>222</v>
      </c>
      <c r="L39" s="62">
        <v>1</v>
      </c>
      <c r="M39" s="62">
        <f>+T39</f>
        <v>1</v>
      </c>
      <c r="N39" s="349">
        <f>+M39/L39</f>
        <v>1</v>
      </c>
      <c r="O39" s="46" t="s">
        <v>223</v>
      </c>
      <c r="P39" s="47">
        <v>42277</v>
      </c>
      <c r="Q39" s="51" t="s">
        <v>222</v>
      </c>
      <c r="R39" s="60">
        <v>1</v>
      </c>
      <c r="S39" s="60">
        <v>1</v>
      </c>
      <c r="T39" s="354">
        <f t="shared" ref="T39:T46" si="2">+S39/R39</f>
        <v>1</v>
      </c>
      <c r="U39" s="56">
        <v>10930120601</v>
      </c>
      <c r="V39" s="40" t="s">
        <v>147</v>
      </c>
      <c r="W39" s="125">
        <v>672197</v>
      </c>
      <c r="X39" s="125">
        <v>601046</v>
      </c>
      <c r="Y39" s="369">
        <f>+X39/W39</f>
        <v>0.89415156568684473</v>
      </c>
      <c r="Z39" s="58">
        <v>75091</v>
      </c>
      <c r="AA39" s="59" t="s">
        <v>165</v>
      </c>
      <c r="AB39" s="39" t="s">
        <v>564</v>
      </c>
      <c r="AC39" s="40" t="s">
        <v>155</v>
      </c>
    </row>
    <row r="40" spans="1:30" s="19" customFormat="1" ht="99.75" customHeight="1" x14ac:dyDescent="0.25">
      <c r="A40" s="110" t="s">
        <v>31</v>
      </c>
      <c r="B40" s="110" t="s">
        <v>32</v>
      </c>
      <c r="C40" s="110" t="s">
        <v>33</v>
      </c>
      <c r="D40" s="110" t="s">
        <v>42</v>
      </c>
      <c r="E40" s="110" t="s">
        <v>43</v>
      </c>
      <c r="F40" s="110" t="s">
        <v>49</v>
      </c>
      <c r="G40" s="111" t="s">
        <v>142</v>
      </c>
      <c r="H40" s="110" t="s">
        <v>224</v>
      </c>
      <c r="I40" s="110" t="s">
        <v>225</v>
      </c>
      <c r="J40" s="110" t="s">
        <v>221</v>
      </c>
      <c r="K40" s="62">
        <v>0</v>
      </c>
      <c r="L40" s="62">
        <v>1</v>
      </c>
      <c r="M40" s="62">
        <f>+T40</f>
        <v>1</v>
      </c>
      <c r="N40" s="349">
        <f>+M40/L40</f>
        <v>1</v>
      </c>
      <c r="O40" s="64" t="s">
        <v>226</v>
      </c>
      <c r="P40" s="47">
        <v>42369</v>
      </c>
      <c r="Q40" s="62">
        <v>0</v>
      </c>
      <c r="R40" s="60">
        <v>1</v>
      </c>
      <c r="S40" s="60">
        <v>1</v>
      </c>
      <c r="T40" s="354">
        <f t="shared" si="2"/>
        <v>1</v>
      </c>
      <c r="U40" s="40" t="s">
        <v>181</v>
      </c>
      <c r="V40" s="40" t="s">
        <v>147</v>
      </c>
      <c r="W40" s="61" t="s">
        <v>181</v>
      </c>
      <c r="X40" s="61" t="s">
        <v>181</v>
      </c>
      <c r="Y40" s="370" t="s">
        <v>181</v>
      </c>
      <c r="Z40" s="59">
        <v>295149</v>
      </c>
      <c r="AA40" s="59" t="s">
        <v>148</v>
      </c>
      <c r="AB40" s="39" t="s">
        <v>227</v>
      </c>
      <c r="AC40" s="40" t="s">
        <v>155</v>
      </c>
    </row>
    <row r="41" spans="1:30" s="19" customFormat="1" ht="175.5" customHeight="1" x14ac:dyDescent="0.25">
      <c r="A41" s="110" t="s">
        <v>31</v>
      </c>
      <c r="B41" s="110" t="s">
        <v>32</v>
      </c>
      <c r="C41" s="110" t="s">
        <v>33</v>
      </c>
      <c r="D41" s="110" t="s">
        <v>42</v>
      </c>
      <c r="E41" s="110" t="s">
        <v>43</v>
      </c>
      <c r="F41" s="110" t="s">
        <v>49</v>
      </c>
      <c r="G41" s="111" t="s">
        <v>142</v>
      </c>
      <c r="H41" s="110" t="s">
        <v>228</v>
      </c>
      <c r="I41" s="110" t="s">
        <v>225</v>
      </c>
      <c r="J41" s="110" t="s">
        <v>221</v>
      </c>
      <c r="K41" s="62">
        <v>1</v>
      </c>
      <c r="L41" s="62">
        <v>1</v>
      </c>
      <c r="M41" s="62">
        <f>+T41</f>
        <v>1</v>
      </c>
      <c r="N41" s="349">
        <f>+M41</f>
        <v>1</v>
      </c>
      <c r="O41" s="64" t="s">
        <v>229</v>
      </c>
      <c r="P41" s="47">
        <v>42369</v>
      </c>
      <c r="Q41" s="62">
        <v>1</v>
      </c>
      <c r="R41" s="60">
        <v>1</v>
      </c>
      <c r="S41" s="60">
        <v>1</v>
      </c>
      <c r="T41" s="354">
        <f t="shared" si="2"/>
        <v>1</v>
      </c>
      <c r="U41" s="40" t="s">
        <v>181</v>
      </c>
      <c r="V41" s="40" t="s">
        <v>147</v>
      </c>
      <c r="W41" s="61" t="s">
        <v>181</v>
      </c>
      <c r="X41" s="61" t="s">
        <v>181</v>
      </c>
      <c r="Y41" s="370" t="s">
        <v>181</v>
      </c>
      <c r="Z41" s="59">
        <v>295149</v>
      </c>
      <c r="AA41" s="59" t="s">
        <v>148</v>
      </c>
      <c r="AB41" s="39" t="s">
        <v>611</v>
      </c>
      <c r="AC41" s="40" t="s">
        <v>155</v>
      </c>
    </row>
    <row r="42" spans="1:30" s="19" customFormat="1" ht="159" customHeight="1" x14ac:dyDescent="0.25">
      <c r="A42" s="110" t="s">
        <v>31</v>
      </c>
      <c r="B42" s="110" t="s">
        <v>32</v>
      </c>
      <c r="C42" s="110" t="s">
        <v>33</v>
      </c>
      <c r="D42" s="110" t="s">
        <v>42</v>
      </c>
      <c r="E42" s="110" t="s">
        <v>43</v>
      </c>
      <c r="F42" s="110" t="s">
        <v>50</v>
      </c>
      <c r="G42" s="111" t="s">
        <v>142</v>
      </c>
      <c r="H42" s="110" t="s">
        <v>230</v>
      </c>
      <c r="I42" s="110" t="s">
        <v>231</v>
      </c>
      <c r="J42" s="110" t="s">
        <v>232</v>
      </c>
      <c r="K42" s="62">
        <v>1</v>
      </c>
      <c r="L42" s="62">
        <v>1</v>
      </c>
      <c r="M42" s="62">
        <f>+T42</f>
        <v>1</v>
      </c>
      <c r="N42" s="349">
        <f>+M42</f>
        <v>1</v>
      </c>
      <c r="O42" s="46" t="s">
        <v>233</v>
      </c>
      <c r="P42" s="47">
        <v>42369</v>
      </c>
      <c r="Q42" s="62">
        <v>1</v>
      </c>
      <c r="R42" s="60">
        <v>1</v>
      </c>
      <c r="S42" s="60">
        <v>1</v>
      </c>
      <c r="T42" s="354">
        <f t="shared" si="2"/>
        <v>1</v>
      </c>
      <c r="U42" s="40" t="s">
        <v>181</v>
      </c>
      <c r="V42" s="40" t="s">
        <v>147</v>
      </c>
      <c r="W42" s="61" t="s">
        <v>181</v>
      </c>
      <c r="X42" s="61" t="s">
        <v>181</v>
      </c>
      <c r="Y42" s="370" t="s">
        <v>181</v>
      </c>
      <c r="Z42" s="59">
        <v>295149</v>
      </c>
      <c r="AA42" s="59" t="s">
        <v>148</v>
      </c>
      <c r="AB42" s="39" t="s">
        <v>571</v>
      </c>
      <c r="AC42" s="40" t="s">
        <v>155</v>
      </c>
    </row>
    <row r="43" spans="1:30" s="19" customFormat="1" ht="214.5" customHeight="1" x14ac:dyDescent="0.25">
      <c r="A43" s="110" t="s">
        <v>31</v>
      </c>
      <c r="B43" s="110" t="s">
        <v>32</v>
      </c>
      <c r="C43" s="110" t="s">
        <v>33</v>
      </c>
      <c r="D43" s="110" t="s">
        <v>42</v>
      </c>
      <c r="E43" s="110" t="s">
        <v>43</v>
      </c>
      <c r="F43" s="110" t="s">
        <v>51</v>
      </c>
      <c r="G43" s="111" t="s">
        <v>142</v>
      </c>
      <c r="H43" s="110" t="s">
        <v>234</v>
      </c>
      <c r="I43" s="114" t="s">
        <v>235</v>
      </c>
      <c r="J43" s="110" t="s">
        <v>236</v>
      </c>
      <c r="K43" s="62">
        <v>1</v>
      </c>
      <c r="L43" s="62">
        <v>1</v>
      </c>
      <c r="M43" s="62">
        <f>+T43</f>
        <v>1</v>
      </c>
      <c r="N43" s="349">
        <f>+M43</f>
        <v>1</v>
      </c>
      <c r="O43" s="46" t="s">
        <v>237</v>
      </c>
      <c r="P43" s="47">
        <v>42369</v>
      </c>
      <c r="Q43" s="62">
        <v>1</v>
      </c>
      <c r="R43" s="60">
        <v>1</v>
      </c>
      <c r="S43" s="60">
        <v>1</v>
      </c>
      <c r="T43" s="354">
        <f t="shared" si="2"/>
        <v>1</v>
      </c>
      <c r="U43" s="40" t="s">
        <v>181</v>
      </c>
      <c r="V43" s="40" t="s">
        <v>147</v>
      </c>
      <c r="W43" s="61" t="s">
        <v>181</v>
      </c>
      <c r="X43" s="61" t="s">
        <v>181</v>
      </c>
      <c r="Y43" s="370" t="s">
        <v>181</v>
      </c>
      <c r="Z43" s="59">
        <v>295149</v>
      </c>
      <c r="AA43" s="59" t="s">
        <v>148</v>
      </c>
      <c r="AB43" s="39" t="s">
        <v>572</v>
      </c>
      <c r="AC43" s="40" t="s">
        <v>155</v>
      </c>
    </row>
    <row r="44" spans="1:30" s="19" customFormat="1" ht="100.5" customHeight="1" x14ac:dyDescent="0.25">
      <c r="A44" s="110" t="s">
        <v>31</v>
      </c>
      <c r="B44" s="110" t="s">
        <v>32</v>
      </c>
      <c r="C44" s="110" t="s">
        <v>33</v>
      </c>
      <c r="D44" s="110" t="s">
        <v>42</v>
      </c>
      <c r="E44" s="110" t="s">
        <v>43</v>
      </c>
      <c r="F44" s="110" t="s">
        <v>52</v>
      </c>
      <c r="G44" s="111" t="s">
        <v>142</v>
      </c>
      <c r="H44" s="110" t="s">
        <v>238</v>
      </c>
      <c r="I44" s="110" t="s">
        <v>239</v>
      </c>
      <c r="J44" s="110" t="s">
        <v>240</v>
      </c>
      <c r="K44" s="62">
        <v>1</v>
      </c>
      <c r="L44" s="62">
        <v>1</v>
      </c>
      <c r="M44" s="62">
        <v>1</v>
      </c>
      <c r="N44" s="349">
        <v>1</v>
      </c>
      <c r="O44" s="46" t="s">
        <v>241</v>
      </c>
      <c r="P44" s="47">
        <v>42369</v>
      </c>
      <c r="Q44" s="62">
        <v>1</v>
      </c>
      <c r="R44" s="60">
        <v>1</v>
      </c>
      <c r="S44" s="60">
        <v>1</v>
      </c>
      <c r="T44" s="354">
        <f t="shared" si="2"/>
        <v>1</v>
      </c>
      <c r="U44" s="40" t="s">
        <v>181</v>
      </c>
      <c r="V44" s="40" t="s">
        <v>147</v>
      </c>
      <c r="W44" s="61" t="s">
        <v>181</v>
      </c>
      <c r="X44" s="61" t="s">
        <v>181</v>
      </c>
      <c r="Y44" s="370" t="s">
        <v>181</v>
      </c>
      <c r="Z44" s="59">
        <v>295149</v>
      </c>
      <c r="AA44" s="59" t="s">
        <v>148</v>
      </c>
      <c r="AB44" s="39" t="s">
        <v>612</v>
      </c>
      <c r="AC44" s="40" t="s">
        <v>155</v>
      </c>
    </row>
    <row r="45" spans="1:30" s="19" customFormat="1" ht="85.5" customHeight="1" x14ac:dyDescent="0.25">
      <c r="A45" s="110" t="s">
        <v>31</v>
      </c>
      <c r="B45" s="110" t="s">
        <v>32</v>
      </c>
      <c r="C45" s="110" t="s">
        <v>33</v>
      </c>
      <c r="D45" s="110" t="s">
        <v>53</v>
      </c>
      <c r="E45" s="110" t="s">
        <v>54</v>
      </c>
      <c r="F45" s="110" t="s">
        <v>55</v>
      </c>
      <c r="G45" s="111" t="s">
        <v>142</v>
      </c>
      <c r="H45" s="110" t="s">
        <v>242</v>
      </c>
      <c r="I45" s="110" t="s">
        <v>243</v>
      </c>
      <c r="J45" s="110" t="s">
        <v>244</v>
      </c>
      <c r="K45" s="62">
        <v>1</v>
      </c>
      <c r="L45" s="62">
        <v>1</v>
      </c>
      <c r="M45" s="62">
        <v>1</v>
      </c>
      <c r="N45" s="349">
        <f>+M45/L45</f>
        <v>1</v>
      </c>
      <c r="O45" s="46" t="s">
        <v>245</v>
      </c>
      <c r="P45" s="47">
        <v>42369</v>
      </c>
      <c r="Q45" s="62">
        <v>1</v>
      </c>
      <c r="R45" s="60">
        <v>1</v>
      </c>
      <c r="S45" s="60">
        <v>1</v>
      </c>
      <c r="T45" s="354">
        <f t="shared" si="2"/>
        <v>1</v>
      </c>
      <c r="U45" s="40" t="s">
        <v>181</v>
      </c>
      <c r="V45" s="40" t="s">
        <v>147</v>
      </c>
      <c r="W45" s="61" t="s">
        <v>181</v>
      </c>
      <c r="X45" s="61" t="s">
        <v>181</v>
      </c>
      <c r="Y45" s="370" t="s">
        <v>181</v>
      </c>
      <c r="Z45" s="59">
        <v>295149</v>
      </c>
      <c r="AA45" s="59" t="s">
        <v>148</v>
      </c>
      <c r="AB45" s="39" t="s">
        <v>566</v>
      </c>
      <c r="AC45" s="40" t="s">
        <v>155</v>
      </c>
    </row>
    <row r="46" spans="1:30" s="19" customFormat="1" ht="158.25" customHeight="1" x14ac:dyDescent="0.25">
      <c r="A46" s="110" t="s">
        <v>31</v>
      </c>
      <c r="B46" s="110" t="s">
        <v>32</v>
      </c>
      <c r="C46" s="110" t="s">
        <v>33</v>
      </c>
      <c r="D46" s="110" t="s">
        <v>53</v>
      </c>
      <c r="E46" s="110" t="s">
        <v>54</v>
      </c>
      <c r="F46" s="110" t="s">
        <v>55</v>
      </c>
      <c r="G46" s="111" t="s">
        <v>142</v>
      </c>
      <c r="H46" s="110" t="s">
        <v>246</v>
      </c>
      <c r="I46" s="110" t="s">
        <v>247</v>
      </c>
      <c r="J46" s="110" t="s">
        <v>244</v>
      </c>
      <c r="K46" s="62">
        <v>1</v>
      </c>
      <c r="L46" s="62">
        <v>1</v>
      </c>
      <c r="M46" s="62">
        <v>1</v>
      </c>
      <c r="N46" s="349">
        <f>+M46</f>
        <v>1</v>
      </c>
      <c r="O46" s="46" t="s">
        <v>248</v>
      </c>
      <c r="P46" s="47">
        <v>42369</v>
      </c>
      <c r="Q46" s="62">
        <v>1</v>
      </c>
      <c r="R46" s="60">
        <v>1</v>
      </c>
      <c r="S46" s="60">
        <v>1</v>
      </c>
      <c r="T46" s="354">
        <f t="shared" si="2"/>
        <v>1</v>
      </c>
      <c r="U46" s="40" t="s">
        <v>181</v>
      </c>
      <c r="V46" s="40" t="s">
        <v>147</v>
      </c>
      <c r="W46" s="61" t="s">
        <v>181</v>
      </c>
      <c r="X46" s="61" t="s">
        <v>181</v>
      </c>
      <c r="Y46" s="370" t="s">
        <v>181</v>
      </c>
      <c r="Z46" s="59">
        <v>295149</v>
      </c>
      <c r="AA46" s="59" t="s">
        <v>148</v>
      </c>
      <c r="AB46" s="39" t="s">
        <v>570</v>
      </c>
      <c r="AC46" s="40" t="s">
        <v>155</v>
      </c>
    </row>
    <row r="47" spans="1:30" s="19" customFormat="1" ht="172.5" customHeight="1" x14ac:dyDescent="0.25">
      <c r="A47" s="163" t="s">
        <v>31</v>
      </c>
      <c r="B47" s="163" t="s">
        <v>32</v>
      </c>
      <c r="C47" s="163" t="s">
        <v>33</v>
      </c>
      <c r="D47" s="163" t="s">
        <v>53</v>
      </c>
      <c r="E47" s="163" t="s">
        <v>54</v>
      </c>
      <c r="F47" s="163" t="s">
        <v>56</v>
      </c>
      <c r="G47" s="142" t="s">
        <v>142</v>
      </c>
      <c r="H47" s="163" t="s">
        <v>249</v>
      </c>
      <c r="I47" s="163" t="s">
        <v>250</v>
      </c>
      <c r="J47" s="163" t="s">
        <v>251</v>
      </c>
      <c r="K47" s="147">
        <v>1</v>
      </c>
      <c r="L47" s="147">
        <v>1</v>
      </c>
      <c r="M47" s="147">
        <f>+(T47*0.8)+(T48*0.2)</f>
        <v>1</v>
      </c>
      <c r="N47" s="340">
        <f>+M47/L47</f>
        <v>1</v>
      </c>
      <c r="O47" s="46" t="s">
        <v>252</v>
      </c>
      <c r="P47" s="204">
        <v>42369</v>
      </c>
      <c r="Q47" s="43">
        <v>6104</v>
      </c>
      <c r="R47" s="43">
        <v>300</v>
      </c>
      <c r="S47" s="40">
        <f>1541+278.7+150+1800+280+430+260</f>
        <v>4739.7</v>
      </c>
      <c r="T47" s="348">
        <v>1</v>
      </c>
      <c r="U47" s="245">
        <v>10930130202</v>
      </c>
      <c r="V47" s="207" t="s">
        <v>147</v>
      </c>
      <c r="W47" s="303">
        <v>4190989</v>
      </c>
      <c r="X47" s="303">
        <v>3249864</v>
      </c>
      <c r="Y47" s="364">
        <f>+X47/W47</f>
        <v>0.77544083270082553</v>
      </c>
      <c r="Z47" s="292">
        <f>1541+279+150+1800+260+280+430</f>
        <v>4740</v>
      </c>
      <c r="AA47" s="159" t="s">
        <v>165</v>
      </c>
      <c r="AB47" s="154" t="s">
        <v>613</v>
      </c>
      <c r="AC47" s="249" t="s">
        <v>155</v>
      </c>
      <c r="AD47" s="20"/>
    </row>
    <row r="48" spans="1:30" s="19" customFormat="1" ht="172.5" customHeight="1" x14ac:dyDescent="0.25">
      <c r="A48" s="164"/>
      <c r="B48" s="164"/>
      <c r="C48" s="164"/>
      <c r="D48" s="164"/>
      <c r="E48" s="164"/>
      <c r="F48" s="164"/>
      <c r="G48" s="143"/>
      <c r="H48" s="164"/>
      <c r="I48" s="164"/>
      <c r="J48" s="164"/>
      <c r="K48" s="148"/>
      <c r="L48" s="148"/>
      <c r="M48" s="148"/>
      <c r="N48" s="341"/>
      <c r="O48" s="46" t="s">
        <v>253</v>
      </c>
      <c r="P48" s="206"/>
      <c r="Q48" s="62">
        <v>1</v>
      </c>
      <c r="R48" s="62">
        <v>1</v>
      </c>
      <c r="S48" s="62">
        <v>1</v>
      </c>
      <c r="T48" s="349">
        <v>1</v>
      </c>
      <c r="U48" s="247"/>
      <c r="V48" s="208"/>
      <c r="W48" s="304"/>
      <c r="X48" s="304"/>
      <c r="Y48" s="365"/>
      <c r="Z48" s="161"/>
      <c r="AA48" s="161"/>
      <c r="AB48" s="155"/>
      <c r="AC48" s="249"/>
    </row>
    <row r="49" spans="1:30" s="19" customFormat="1" ht="108.75" customHeight="1" x14ac:dyDescent="0.25">
      <c r="A49" s="163" t="s">
        <v>31</v>
      </c>
      <c r="B49" s="163" t="s">
        <v>32</v>
      </c>
      <c r="C49" s="163" t="s">
        <v>33</v>
      </c>
      <c r="D49" s="163" t="s">
        <v>53</v>
      </c>
      <c r="E49" s="163" t="s">
        <v>54</v>
      </c>
      <c r="F49" s="163" t="s">
        <v>56</v>
      </c>
      <c r="G49" s="142" t="s">
        <v>142</v>
      </c>
      <c r="H49" s="163" t="s">
        <v>254</v>
      </c>
      <c r="I49" s="163" t="s">
        <v>255</v>
      </c>
      <c r="J49" s="163" t="s">
        <v>256</v>
      </c>
      <c r="K49" s="147">
        <v>1</v>
      </c>
      <c r="L49" s="147">
        <v>1</v>
      </c>
      <c r="M49" s="147">
        <f>+(T49*0.8+T50*0.2)</f>
        <v>1</v>
      </c>
      <c r="N49" s="340">
        <f>+M49/L49</f>
        <v>1</v>
      </c>
      <c r="O49" s="46" t="s">
        <v>257</v>
      </c>
      <c r="P49" s="204">
        <v>42369</v>
      </c>
      <c r="Q49" s="55">
        <v>399</v>
      </c>
      <c r="R49" s="55">
        <v>200</v>
      </c>
      <c r="S49" s="55">
        <v>399</v>
      </c>
      <c r="T49" s="354">
        <v>1</v>
      </c>
      <c r="U49" s="245">
        <v>10930130301</v>
      </c>
      <c r="V49" s="207" t="s">
        <v>147</v>
      </c>
      <c r="W49" s="303">
        <v>990770</v>
      </c>
      <c r="X49" s="303">
        <v>957849</v>
      </c>
      <c r="Y49" s="364">
        <f>+X49/W49</f>
        <v>0.9667723084065929</v>
      </c>
      <c r="Z49" s="292">
        <v>6468</v>
      </c>
      <c r="AA49" s="159" t="s">
        <v>165</v>
      </c>
      <c r="AB49" s="154" t="s">
        <v>614</v>
      </c>
      <c r="AC49" s="249" t="s">
        <v>155</v>
      </c>
    </row>
    <row r="50" spans="1:30" s="19" customFormat="1" ht="108.75" customHeight="1" x14ac:dyDescent="0.25">
      <c r="A50" s="164"/>
      <c r="B50" s="164"/>
      <c r="C50" s="164"/>
      <c r="D50" s="164"/>
      <c r="E50" s="164"/>
      <c r="F50" s="164"/>
      <c r="G50" s="143"/>
      <c r="H50" s="164"/>
      <c r="I50" s="164"/>
      <c r="J50" s="164"/>
      <c r="K50" s="148"/>
      <c r="L50" s="148"/>
      <c r="M50" s="148"/>
      <c r="N50" s="341"/>
      <c r="O50" s="46" t="s">
        <v>258</v>
      </c>
      <c r="P50" s="206"/>
      <c r="Q50" s="62">
        <v>1</v>
      </c>
      <c r="R50" s="62">
        <v>1</v>
      </c>
      <c r="S50" s="62">
        <v>1</v>
      </c>
      <c r="T50" s="349">
        <v>1</v>
      </c>
      <c r="U50" s="247"/>
      <c r="V50" s="208"/>
      <c r="W50" s="304"/>
      <c r="X50" s="304"/>
      <c r="Y50" s="365"/>
      <c r="Z50" s="161"/>
      <c r="AA50" s="161"/>
      <c r="AB50" s="155"/>
      <c r="AC50" s="249"/>
    </row>
    <row r="51" spans="1:30" s="19" customFormat="1" ht="86.25" customHeight="1" x14ac:dyDescent="0.25">
      <c r="A51" s="115" t="s">
        <v>31</v>
      </c>
      <c r="B51" s="115" t="s">
        <v>32</v>
      </c>
      <c r="C51" s="115" t="s">
        <v>33</v>
      </c>
      <c r="D51" s="115" t="s">
        <v>53</v>
      </c>
      <c r="E51" s="115" t="s">
        <v>54</v>
      </c>
      <c r="F51" s="115" t="s">
        <v>56</v>
      </c>
      <c r="G51" s="111" t="s">
        <v>142</v>
      </c>
      <c r="H51" s="115" t="s">
        <v>259</v>
      </c>
      <c r="I51" s="115" t="s">
        <v>255</v>
      </c>
      <c r="J51" s="115" t="s">
        <v>256</v>
      </c>
      <c r="K51" s="62">
        <v>1</v>
      </c>
      <c r="L51" s="62">
        <v>1</v>
      </c>
      <c r="M51" s="62">
        <v>1</v>
      </c>
      <c r="N51" s="349">
        <v>1</v>
      </c>
      <c r="O51" s="46" t="s">
        <v>260</v>
      </c>
      <c r="P51" s="47">
        <v>42369</v>
      </c>
      <c r="Q51" s="62">
        <v>1</v>
      </c>
      <c r="R51" s="60">
        <v>1</v>
      </c>
      <c r="S51" s="60">
        <v>1</v>
      </c>
      <c r="T51" s="354">
        <f>+S51/R51</f>
        <v>1</v>
      </c>
      <c r="U51" s="40" t="s">
        <v>181</v>
      </c>
      <c r="V51" s="40" t="s">
        <v>147</v>
      </c>
      <c r="W51" s="61" t="s">
        <v>181</v>
      </c>
      <c r="X51" s="61" t="s">
        <v>181</v>
      </c>
      <c r="Y51" s="370" t="s">
        <v>181</v>
      </c>
      <c r="Z51" s="59">
        <v>295149</v>
      </c>
      <c r="AA51" s="59" t="s">
        <v>148</v>
      </c>
      <c r="AB51" s="39" t="s">
        <v>261</v>
      </c>
      <c r="AC51" s="40" t="s">
        <v>155</v>
      </c>
    </row>
    <row r="52" spans="1:30" s="19" customFormat="1" ht="83.25" customHeight="1" x14ac:dyDescent="0.25">
      <c r="A52" s="163" t="s">
        <v>31</v>
      </c>
      <c r="B52" s="163" t="s">
        <v>32</v>
      </c>
      <c r="C52" s="163" t="s">
        <v>33</v>
      </c>
      <c r="D52" s="163" t="s">
        <v>53</v>
      </c>
      <c r="E52" s="163" t="s">
        <v>54</v>
      </c>
      <c r="F52" s="163" t="s">
        <v>57</v>
      </c>
      <c r="G52" s="142" t="s">
        <v>142</v>
      </c>
      <c r="H52" s="163" t="s">
        <v>262</v>
      </c>
      <c r="I52" s="163" t="s">
        <v>263</v>
      </c>
      <c r="J52" s="163" t="s">
        <v>264</v>
      </c>
      <c r="K52" s="147">
        <v>1</v>
      </c>
      <c r="L52" s="147">
        <v>1</v>
      </c>
      <c r="M52" s="147">
        <v>1</v>
      </c>
      <c r="N52" s="340">
        <v>1</v>
      </c>
      <c r="O52" s="46" t="s">
        <v>265</v>
      </c>
      <c r="P52" s="204">
        <v>42369</v>
      </c>
      <c r="Q52" s="55">
        <v>280</v>
      </c>
      <c r="R52" s="55">
        <v>20</v>
      </c>
      <c r="S52" s="55">
        <v>78</v>
      </c>
      <c r="T52" s="354">
        <v>1</v>
      </c>
      <c r="U52" s="207">
        <v>10930130601</v>
      </c>
      <c r="V52" s="207" t="s">
        <v>147</v>
      </c>
      <c r="W52" s="192">
        <v>167108</v>
      </c>
      <c r="X52" s="303">
        <v>157847</v>
      </c>
      <c r="Y52" s="364">
        <f>+X52/W52</f>
        <v>0.94458075017354048</v>
      </c>
      <c r="Z52" s="159">
        <v>295149</v>
      </c>
      <c r="AA52" s="159" t="s">
        <v>165</v>
      </c>
      <c r="AB52" s="154" t="s">
        <v>589</v>
      </c>
      <c r="AC52" s="249" t="s">
        <v>155</v>
      </c>
    </row>
    <row r="53" spans="1:30" s="19" customFormat="1" ht="83.25" customHeight="1" x14ac:dyDescent="0.25">
      <c r="A53" s="164"/>
      <c r="B53" s="164"/>
      <c r="C53" s="164"/>
      <c r="D53" s="164"/>
      <c r="E53" s="164"/>
      <c r="F53" s="164"/>
      <c r="G53" s="143"/>
      <c r="H53" s="164"/>
      <c r="I53" s="164"/>
      <c r="J53" s="164"/>
      <c r="K53" s="148"/>
      <c r="L53" s="148"/>
      <c r="M53" s="148"/>
      <c r="N53" s="341"/>
      <c r="O53" s="46" t="s">
        <v>266</v>
      </c>
      <c r="P53" s="206"/>
      <c r="Q53" s="62">
        <v>1</v>
      </c>
      <c r="R53" s="62">
        <v>1</v>
      </c>
      <c r="S53" s="65">
        <v>1</v>
      </c>
      <c r="T53" s="352">
        <f>+S53/R53</f>
        <v>1</v>
      </c>
      <c r="U53" s="208"/>
      <c r="V53" s="208"/>
      <c r="W53" s="194"/>
      <c r="X53" s="304"/>
      <c r="Y53" s="365"/>
      <c r="Z53" s="161"/>
      <c r="AA53" s="161"/>
      <c r="AB53" s="155"/>
      <c r="AC53" s="249"/>
    </row>
    <row r="54" spans="1:30" s="19" customFormat="1" ht="85.5" customHeight="1" x14ac:dyDescent="0.25">
      <c r="A54" s="110" t="s">
        <v>31</v>
      </c>
      <c r="B54" s="110" t="s">
        <v>32</v>
      </c>
      <c r="C54" s="110" t="s">
        <v>33</v>
      </c>
      <c r="D54" s="110" t="s">
        <v>53</v>
      </c>
      <c r="E54" s="110" t="s">
        <v>54</v>
      </c>
      <c r="F54" s="110" t="s">
        <v>57</v>
      </c>
      <c r="G54" s="111" t="s">
        <v>142</v>
      </c>
      <c r="H54" s="110" t="s">
        <v>267</v>
      </c>
      <c r="I54" s="116" t="s">
        <v>268</v>
      </c>
      <c r="J54" s="110" t="s">
        <v>269</v>
      </c>
      <c r="K54" s="62">
        <v>1</v>
      </c>
      <c r="L54" s="62">
        <v>1</v>
      </c>
      <c r="M54" s="62">
        <v>1</v>
      </c>
      <c r="N54" s="349">
        <v>1</v>
      </c>
      <c r="O54" s="46" t="s">
        <v>270</v>
      </c>
      <c r="P54" s="47">
        <v>42369</v>
      </c>
      <c r="Q54" s="62">
        <v>1</v>
      </c>
      <c r="R54" s="60">
        <v>1</v>
      </c>
      <c r="S54" s="60">
        <v>1</v>
      </c>
      <c r="T54" s="354">
        <f>+S54/R54</f>
        <v>1</v>
      </c>
      <c r="U54" s="40" t="s">
        <v>181</v>
      </c>
      <c r="V54" s="40" t="s">
        <v>147</v>
      </c>
      <c r="W54" s="61" t="s">
        <v>181</v>
      </c>
      <c r="X54" s="61" t="s">
        <v>181</v>
      </c>
      <c r="Y54" s="370" t="s">
        <v>181</v>
      </c>
      <c r="Z54" s="59">
        <v>295149</v>
      </c>
      <c r="AA54" s="59" t="s">
        <v>165</v>
      </c>
      <c r="AB54" s="39" t="s">
        <v>271</v>
      </c>
      <c r="AC54" s="40" t="s">
        <v>155</v>
      </c>
    </row>
    <row r="55" spans="1:30" s="19" customFormat="1" ht="174.75" customHeight="1" x14ac:dyDescent="0.25">
      <c r="A55" s="110" t="s">
        <v>31</v>
      </c>
      <c r="B55" s="110" t="s">
        <v>32</v>
      </c>
      <c r="C55" s="110" t="s">
        <v>33</v>
      </c>
      <c r="D55" s="110" t="s">
        <v>53</v>
      </c>
      <c r="E55" s="110" t="s">
        <v>54</v>
      </c>
      <c r="F55" s="110" t="s">
        <v>57</v>
      </c>
      <c r="G55" s="111" t="s">
        <v>142</v>
      </c>
      <c r="H55" s="110" t="s">
        <v>272</v>
      </c>
      <c r="I55" s="116" t="s">
        <v>268</v>
      </c>
      <c r="J55" s="110" t="s">
        <v>273</v>
      </c>
      <c r="K55" s="62">
        <v>1</v>
      </c>
      <c r="L55" s="62">
        <v>1</v>
      </c>
      <c r="M55" s="62">
        <f>+T55</f>
        <v>1</v>
      </c>
      <c r="N55" s="349">
        <f>+M55/L55</f>
        <v>1</v>
      </c>
      <c r="O55" s="46" t="s">
        <v>274</v>
      </c>
      <c r="P55" s="47">
        <v>42369</v>
      </c>
      <c r="Q55" s="62">
        <v>1</v>
      </c>
      <c r="R55" s="60">
        <v>1</v>
      </c>
      <c r="S55" s="60">
        <v>1</v>
      </c>
      <c r="T55" s="354">
        <f>+S55/R55</f>
        <v>1</v>
      </c>
      <c r="U55" s="40" t="s">
        <v>181</v>
      </c>
      <c r="V55" s="40" t="s">
        <v>147</v>
      </c>
      <c r="W55" s="61" t="s">
        <v>181</v>
      </c>
      <c r="X55" s="61" t="s">
        <v>181</v>
      </c>
      <c r="Y55" s="370" t="s">
        <v>181</v>
      </c>
      <c r="Z55" s="59">
        <v>295149</v>
      </c>
      <c r="AA55" s="59" t="s">
        <v>165</v>
      </c>
      <c r="AB55" s="120" t="s">
        <v>571</v>
      </c>
      <c r="AC55" s="40" t="s">
        <v>155</v>
      </c>
    </row>
    <row r="56" spans="1:30" s="19" customFormat="1" ht="231.75" customHeight="1" x14ac:dyDescent="0.25">
      <c r="A56" s="110" t="s">
        <v>31</v>
      </c>
      <c r="B56" s="110" t="s">
        <v>32</v>
      </c>
      <c r="C56" s="110" t="s">
        <v>33</v>
      </c>
      <c r="D56" s="110" t="s">
        <v>53</v>
      </c>
      <c r="E56" s="110" t="s">
        <v>54</v>
      </c>
      <c r="F56" s="110" t="s">
        <v>57</v>
      </c>
      <c r="G56" s="111" t="s">
        <v>142</v>
      </c>
      <c r="H56" s="110" t="s">
        <v>275</v>
      </c>
      <c r="I56" s="116" t="s">
        <v>268</v>
      </c>
      <c r="J56" s="110" t="s">
        <v>276</v>
      </c>
      <c r="K56" s="62">
        <v>1</v>
      </c>
      <c r="L56" s="62">
        <v>1</v>
      </c>
      <c r="M56" s="62">
        <f>+T56</f>
        <v>1</v>
      </c>
      <c r="N56" s="349">
        <f>+M56/L56</f>
        <v>1</v>
      </c>
      <c r="O56" s="46" t="s">
        <v>277</v>
      </c>
      <c r="P56" s="47">
        <v>42369</v>
      </c>
      <c r="Q56" s="62">
        <v>1</v>
      </c>
      <c r="R56" s="60">
        <v>1</v>
      </c>
      <c r="S56" s="60">
        <v>1</v>
      </c>
      <c r="T56" s="354">
        <f>+S56/R56</f>
        <v>1</v>
      </c>
      <c r="U56" s="40" t="s">
        <v>181</v>
      </c>
      <c r="V56" s="40" t="s">
        <v>147</v>
      </c>
      <c r="W56" s="61" t="s">
        <v>181</v>
      </c>
      <c r="X56" s="61" t="s">
        <v>181</v>
      </c>
      <c r="Y56" s="370" t="s">
        <v>181</v>
      </c>
      <c r="Z56" s="59">
        <v>295149</v>
      </c>
      <c r="AA56" s="59" t="s">
        <v>165</v>
      </c>
      <c r="AB56" s="120" t="s">
        <v>278</v>
      </c>
      <c r="AC56" s="40" t="s">
        <v>155</v>
      </c>
    </row>
    <row r="57" spans="1:30" s="19" customFormat="1" ht="30.75" customHeight="1" x14ac:dyDescent="0.25">
      <c r="A57" s="163" t="s">
        <v>31</v>
      </c>
      <c r="B57" s="163" t="s">
        <v>32</v>
      </c>
      <c r="C57" s="163" t="s">
        <v>33</v>
      </c>
      <c r="D57" s="163" t="s">
        <v>58</v>
      </c>
      <c r="E57" s="163" t="s">
        <v>59</v>
      </c>
      <c r="F57" s="163" t="s">
        <v>60</v>
      </c>
      <c r="G57" s="142" t="s">
        <v>142</v>
      </c>
      <c r="H57" s="163" t="s">
        <v>279</v>
      </c>
      <c r="I57" s="163" t="s">
        <v>280</v>
      </c>
      <c r="J57" s="163" t="s">
        <v>281</v>
      </c>
      <c r="K57" s="147">
        <v>0.67</v>
      </c>
      <c r="L57" s="147">
        <v>1</v>
      </c>
      <c r="M57" s="147">
        <f>+(T57*0.1)+(T58*0.3)+(T59*0.2)+(T60*0.1)+(T61*0.1)+(T62*0.2)</f>
        <v>0.9</v>
      </c>
      <c r="N57" s="340">
        <f>+M57/L57</f>
        <v>0.9</v>
      </c>
      <c r="O57" s="46" t="s">
        <v>282</v>
      </c>
      <c r="P57" s="47">
        <v>42369</v>
      </c>
      <c r="Q57" s="51">
        <v>0</v>
      </c>
      <c r="R57" s="51">
        <v>1</v>
      </c>
      <c r="S57" s="51">
        <v>1</v>
      </c>
      <c r="T57" s="348">
        <f>+S57/R57</f>
        <v>1</v>
      </c>
      <c r="U57" s="245">
        <v>10930140101</v>
      </c>
      <c r="V57" s="207" t="s">
        <v>147</v>
      </c>
      <c r="W57" s="156">
        <v>826981</v>
      </c>
      <c r="X57" s="156">
        <v>762429</v>
      </c>
      <c r="Y57" s="364">
        <f>+X57/W57</f>
        <v>0.92194258392877226</v>
      </c>
      <c r="Z57" s="159">
        <v>295149</v>
      </c>
      <c r="AA57" s="159" t="s">
        <v>165</v>
      </c>
      <c r="AB57" s="154" t="s">
        <v>630</v>
      </c>
      <c r="AC57" s="249" t="s">
        <v>155</v>
      </c>
      <c r="AD57" s="124"/>
    </row>
    <row r="58" spans="1:30" s="19" customFormat="1" ht="30.75" customHeight="1" x14ac:dyDescent="0.25">
      <c r="A58" s="258"/>
      <c r="B58" s="258"/>
      <c r="C58" s="258"/>
      <c r="D58" s="258"/>
      <c r="E58" s="258"/>
      <c r="F58" s="258"/>
      <c r="G58" s="144"/>
      <c r="H58" s="258"/>
      <c r="I58" s="258"/>
      <c r="J58" s="258"/>
      <c r="K58" s="149"/>
      <c r="L58" s="149"/>
      <c r="M58" s="149"/>
      <c r="N58" s="350"/>
      <c r="O58" s="46" t="s">
        <v>283</v>
      </c>
      <c r="P58" s="47">
        <v>42369</v>
      </c>
      <c r="Q58" s="51">
        <v>1</v>
      </c>
      <c r="R58" s="51">
        <v>1</v>
      </c>
      <c r="S58" s="51">
        <v>1</v>
      </c>
      <c r="T58" s="348">
        <f t="shared" ref="T58:T64" si="3">+S58/R58</f>
        <v>1</v>
      </c>
      <c r="U58" s="246"/>
      <c r="V58" s="257"/>
      <c r="W58" s="157"/>
      <c r="X58" s="157"/>
      <c r="Y58" s="366"/>
      <c r="Z58" s="160"/>
      <c r="AA58" s="160"/>
      <c r="AB58" s="165"/>
      <c r="AC58" s="249"/>
      <c r="AD58" s="124"/>
    </row>
    <row r="59" spans="1:30" s="19" customFormat="1" ht="30.75" customHeight="1" x14ac:dyDescent="0.25">
      <c r="A59" s="258"/>
      <c r="B59" s="258"/>
      <c r="C59" s="258"/>
      <c r="D59" s="258"/>
      <c r="E59" s="258"/>
      <c r="F59" s="258"/>
      <c r="G59" s="144"/>
      <c r="H59" s="258"/>
      <c r="I59" s="258"/>
      <c r="J59" s="258"/>
      <c r="K59" s="149"/>
      <c r="L59" s="149"/>
      <c r="M59" s="149"/>
      <c r="N59" s="350"/>
      <c r="O59" s="46" t="s">
        <v>284</v>
      </c>
      <c r="P59" s="47">
        <v>42369</v>
      </c>
      <c r="Q59" s="51">
        <v>0</v>
      </c>
      <c r="R59" s="51">
        <v>1</v>
      </c>
      <c r="S59" s="51">
        <v>1</v>
      </c>
      <c r="T59" s="348">
        <f t="shared" si="3"/>
        <v>1</v>
      </c>
      <c r="U59" s="246"/>
      <c r="V59" s="257"/>
      <c r="W59" s="157"/>
      <c r="X59" s="157"/>
      <c r="Y59" s="366"/>
      <c r="Z59" s="160"/>
      <c r="AA59" s="160"/>
      <c r="AB59" s="165"/>
      <c r="AC59" s="249"/>
    </row>
    <row r="60" spans="1:30" s="19" customFormat="1" ht="30.75" customHeight="1" x14ac:dyDescent="0.25">
      <c r="A60" s="258"/>
      <c r="B60" s="258"/>
      <c r="C60" s="258"/>
      <c r="D60" s="258"/>
      <c r="E60" s="258"/>
      <c r="F60" s="258"/>
      <c r="G60" s="144"/>
      <c r="H60" s="258"/>
      <c r="I60" s="258"/>
      <c r="J60" s="258"/>
      <c r="K60" s="149"/>
      <c r="L60" s="149"/>
      <c r="M60" s="149"/>
      <c r="N60" s="350"/>
      <c r="O60" s="46" t="s">
        <v>285</v>
      </c>
      <c r="P60" s="47">
        <v>42369</v>
      </c>
      <c r="Q60" s="51">
        <v>1</v>
      </c>
      <c r="R60" s="51">
        <v>1</v>
      </c>
      <c r="S60" s="51">
        <v>1</v>
      </c>
      <c r="T60" s="348">
        <f t="shared" si="3"/>
        <v>1</v>
      </c>
      <c r="U60" s="246"/>
      <c r="V60" s="257"/>
      <c r="W60" s="157"/>
      <c r="X60" s="157"/>
      <c r="Y60" s="366"/>
      <c r="Z60" s="160"/>
      <c r="AA60" s="160"/>
      <c r="AB60" s="165"/>
      <c r="AC60" s="249"/>
    </row>
    <row r="61" spans="1:30" s="19" customFormat="1" ht="30.75" customHeight="1" x14ac:dyDescent="0.25">
      <c r="A61" s="258"/>
      <c r="B61" s="258"/>
      <c r="C61" s="258"/>
      <c r="D61" s="258"/>
      <c r="E61" s="258"/>
      <c r="F61" s="258"/>
      <c r="G61" s="144"/>
      <c r="H61" s="258"/>
      <c r="I61" s="258"/>
      <c r="J61" s="258"/>
      <c r="K61" s="149"/>
      <c r="L61" s="149"/>
      <c r="M61" s="149"/>
      <c r="N61" s="350"/>
      <c r="O61" s="46" t="s">
        <v>286</v>
      </c>
      <c r="P61" s="47">
        <v>42369</v>
      </c>
      <c r="Q61" s="55">
        <v>0</v>
      </c>
      <c r="R61" s="66">
        <v>1</v>
      </c>
      <c r="S61" s="67">
        <v>1</v>
      </c>
      <c r="T61" s="348">
        <f t="shared" si="3"/>
        <v>1</v>
      </c>
      <c r="U61" s="246"/>
      <c r="V61" s="257"/>
      <c r="W61" s="157"/>
      <c r="X61" s="157"/>
      <c r="Y61" s="366"/>
      <c r="Z61" s="160"/>
      <c r="AA61" s="160"/>
      <c r="AB61" s="165"/>
      <c r="AC61" s="249"/>
    </row>
    <row r="62" spans="1:30" s="19" customFormat="1" ht="30.75" customHeight="1" x14ac:dyDescent="0.25">
      <c r="A62" s="164"/>
      <c r="B62" s="164"/>
      <c r="C62" s="164"/>
      <c r="D62" s="164"/>
      <c r="E62" s="164"/>
      <c r="F62" s="164"/>
      <c r="G62" s="143"/>
      <c r="H62" s="164"/>
      <c r="I62" s="164"/>
      <c r="J62" s="164"/>
      <c r="K62" s="148"/>
      <c r="L62" s="148"/>
      <c r="M62" s="148"/>
      <c r="N62" s="341"/>
      <c r="O62" s="46" t="s">
        <v>287</v>
      </c>
      <c r="P62" s="47">
        <v>42369</v>
      </c>
      <c r="Q62" s="55">
        <v>0</v>
      </c>
      <c r="R62" s="66">
        <v>1</v>
      </c>
      <c r="S62" s="67">
        <v>0.5</v>
      </c>
      <c r="T62" s="348">
        <f t="shared" si="3"/>
        <v>0.5</v>
      </c>
      <c r="U62" s="247"/>
      <c r="V62" s="208"/>
      <c r="W62" s="158"/>
      <c r="X62" s="158"/>
      <c r="Y62" s="365"/>
      <c r="Z62" s="161"/>
      <c r="AA62" s="161"/>
      <c r="AB62" s="155"/>
      <c r="AC62" s="249"/>
    </row>
    <row r="63" spans="1:30" s="19" customFormat="1" ht="49.5" customHeight="1" x14ac:dyDescent="0.25">
      <c r="A63" s="110" t="s">
        <v>31</v>
      </c>
      <c r="B63" s="110" t="s">
        <v>32</v>
      </c>
      <c r="C63" s="110" t="s">
        <v>33</v>
      </c>
      <c r="D63" s="110" t="s">
        <v>58</v>
      </c>
      <c r="E63" s="110" t="s">
        <v>59</v>
      </c>
      <c r="F63" s="110" t="s">
        <v>60</v>
      </c>
      <c r="G63" s="111" t="s">
        <v>142</v>
      </c>
      <c r="H63" s="110" t="s">
        <v>288</v>
      </c>
      <c r="I63" s="110" t="s">
        <v>280</v>
      </c>
      <c r="J63" s="110" t="s">
        <v>281</v>
      </c>
      <c r="K63" s="62">
        <v>1</v>
      </c>
      <c r="L63" s="62">
        <v>1</v>
      </c>
      <c r="M63" s="62">
        <v>1</v>
      </c>
      <c r="N63" s="349">
        <f>+M63/L63</f>
        <v>1</v>
      </c>
      <c r="O63" s="46" t="s">
        <v>289</v>
      </c>
      <c r="P63" s="47">
        <v>42369</v>
      </c>
      <c r="Q63" s="51">
        <v>1</v>
      </c>
      <c r="R63" s="51">
        <v>1</v>
      </c>
      <c r="S63" s="51">
        <v>1</v>
      </c>
      <c r="T63" s="348">
        <f t="shared" si="3"/>
        <v>1</v>
      </c>
      <c r="U63" s="40" t="s">
        <v>181</v>
      </c>
      <c r="V63" s="40" t="s">
        <v>147</v>
      </c>
      <c r="W63" s="61" t="s">
        <v>181</v>
      </c>
      <c r="X63" s="61" t="s">
        <v>181</v>
      </c>
      <c r="Y63" s="370" t="s">
        <v>181</v>
      </c>
      <c r="Z63" s="59">
        <v>295149</v>
      </c>
      <c r="AA63" s="68" t="s">
        <v>165</v>
      </c>
      <c r="AB63" s="121" t="s">
        <v>290</v>
      </c>
      <c r="AC63" s="40" t="s">
        <v>155</v>
      </c>
    </row>
    <row r="64" spans="1:30" s="19" customFormat="1" ht="74.25" customHeight="1" x14ac:dyDescent="0.25">
      <c r="A64" s="163" t="s">
        <v>31</v>
      </c>
      <c r="B64" s="163" t="s">
        <v>32</v>
      </c>
      <c r="C64" s="163" t="s">
        <v>33</v>
      </c>
      <c r="D64" s="163" t="s">
        <v>58</v>
      </c>
      <c r="E64" s="163" t="s">
        <v>59</v>
      </c>
      <c r="F64" s="163" t="s">
        <v>60</v>
      </c>
      <c r="G64" s="142" t="s">
        <v>142</v>
      </c>
      <c r="H64" s="163" t="s">
        <v>291</v>
      </c>
      <c r="I64" s="163" t="s">
        <v>280</v>
      </c>
      <c r="J64" s="163" t="s">
        <v>281</v>
      </c>
      <c r="K64" s="147">
        <v>1</v>
      </c>
      <c r="L64" s="147">
        <v>1</v>
      </c>
      <c r="M64" s="147">
        <f>+(S64*0.2)+(S65*0.8)</f>
        <v>1</v>
      </c>
      <c r="N64" s="340">
        <f>+M64/L64</f>
        <v>1</v>
      </c>
      <c r="O64" s="46" t="s">
        <v>292</v>
      </c>
      <c r="P64" s="204">
        <v>42369</v>
      </c>
      <c r="Q64" s="51">
        <v>1</v>
      </c>
      <c r="R64" s="51">
        <v>1</v>
      </c>
      <c r="S64" s="51">
        <v>1</v>
      </c>
      <c r="T64" s="348">
        <f t="shared" si="3"/>
        <v>1</v>
      </c>
      <c r="U64" s="245">
        <v>10930140102</v>
      </c>
      <c r="V64" s="207" t="s">
        <v>147</v>
      </c>
      <c r="W64" s="192">
        <v>400000</v>
      </c>
      <c r="X64" s="156">
        <v>109386</v>
      </c>
      <c r="Y64" s="364">
        <f>+X64/W64</f>
        <v>0.27346500000000001</v>
      </c>
      <c r="Z64" s="159">
        <v>295149</v>
      </c>
      <c r="AA64" s="159" t="s">
        <v>165</v>
      </c>
      <c r="AB64" s="154" t="s">
        <v>615</v>
      </c>
      <c r="AC64" s="249" t="s">
        <v>155</v>
      </c>
    </row>
    <row r="65" spans="1:29" s="19" customFormat="1" ht="74.25" customHeight="1" x14ac:dyDescent="0.25">
      <c r="A65" s="164"/>
      <c r="B65" s="164"/>
      <c r="C65" s="164"/>
      <c r="D65" s="164"/>
      <c r="E65" s="164"/>
      <c r="F65" s="164"/>
      <c r="G65" s="143"/>
      <c r="H65" s="164"/>
      <c r="I65" s="164"/>
      <c r="J65" s="164"/>
      <c r="K65" s="148"/>
      <c r="L65" s="148"/>
      <c r="M65" s="148"/>
      <c r="N65" s="341"/>
      <c r="O65" s="46" t="s">
        <v>293</v>
      </c>
      <c r="P65" s="206"/>
      <c r="Q65" s="40">
        <v>0</v>
      </c>
      <c r="R65" s="55">
        <v>1</v>
      </c>
      <c r="S65" s="69">
        <v>1</v>
      </c>
      <c r="T65" s="354">
        <f t="shared" ref="T65:T74" si="4">+S65/R65</f>
        <v>1</v>
      </c>
      <c r="U65" s="247"/>
      <c r="V65" s="208"/>
      <c r="W65" s="194"/>
      <c r="X65" s="158"/>
      <c r="Y65" s="365"/>
      <c r="Z65" s="161"/>
      <c r="AA65" s="161"/>
      <c r="AB65" s="155"/>
      <c r="AC65" s="249"/>
    </row>
    <row r="66" spans="1:29" s="19" customFormat="1" ht="51.75" customHeight="1" x14ac:dyDescent="0.25">
      <c r="A66" s="163" t="s">
        <v>31</v>
      </c>
      <c r="B66" s="163" t="s">
        <v>32</v>
      </c>
      <c r="C66" s="163" t="s">
        <v>33</v>
      </c>
      <c r="D66" s="163" t="s">
        <v>58</v>
      </c>
      <c r="E66" s="163" t="s">
        <v>59</v>
      </c>
      <c r="F66" s="163" t="s">
        <v>61</v>
      </c>
      <c r="G66" s="142" t="s">
        <v>142</v>
      </c>
      <c r="H66" s="163" t="s">
        <v>294</v>
      </c>
      <c r="I66" s="163" t="s">
        <v>280</v>
      </c>
      <c r="J66" s="163" t="s">
        <v>281</v>
      </c>
      <c r="K66" s="147">
        <v>1</v>
      </c>
      <c r="L66" s="147">
        <v>1</v>
      </c>
      <c r="M66" s="147">
        <f>+(S66*0.3)+(S67*0.3)+(S68*0.4)</f>
        <v>1</v>
      </c>
      <c r="N66" s="340">
        <f>+M66/L66</f>
        <v>1</v>
      </c>
      <c r="O66" s="46" t="s">
        <v>295</v>
      </c>
      <c r="P66" s="204">
        <v>42369</v>
      </c>
      <c r="Q66" s="51">
        <v>1</v>
      </c>
      <c r="R66" s="51">
        <v>1</v>
      </c>
      <c r="S66" s="51">
        <v>1</v>
      </c>
      <c r="T66" s="348">
        <f t="shared" si="4"/>
        <v>1</v>
      </c>
      <c r="U66" s="245">
        <v>10930140201</v>
      </c>
      <c r="V66" s="207" t="s">
        <v>147</v>
      </c>
      <c r="W66" s="222">
        <v>103000</v>
      </c>
      <c r="X66" s="198">
        <v>98796</v>
      </c>
      <c r="Y66" s="364">
        <f>+X66/W66</f>
        <v>0.95918446601941743</v>
      </c>
      <c r="Z66" s="201">
        <v>295149</v>
      </c>
      <c r="AA66" s="251" t="s">
        <v>165</v>
      </c>
      <c r="AB66" s="254" t="s">
        <v>616</v>
      </c>
      <c r="AC66" s="249" t="s">
        <v>155</v>
      </c>
    </row>
    <row r="67" spans="1:29" s="19" customFormat="1" ht="51.75" customHeight="1" x14ac:dyDescent="0.25">
      <c r="A67" s="258"/>
      <c r="B67" s="258"/>
      <c r="C67" s="258"/>
      <c r="D67" s="258"/>
      <c r="E67" s="258"/>
      <c r="F67" s="258"/>
      <c r="G67" s="144"/>
      <c r="H67" s="258"/>
      <c r="I67" s="258"/>
      <c r="J67" s="258"/>
      <c r="K67" s="149"/>
      <c r="L67" s="149"/>
      <c r="M67" s="149"/>
      <c r="N67" s="350"/>
      <c r="O67" s="46" t="s">
        <v>296</v>
      </c>
      <c r="P67" s="205"/>
      <c r="Q67" s="51">
        <v>1</v>
      </c>
      <c r="R67" s="51">
        <v>1</v>
      </c>
      <c r="S67" s="51">
        <v>1</v>
      </c>
      <c r="T67" s="348">
        <f t="shared" si="4"/>
        <v>1</v>
      </c>
      <c r="U67" s="246"/>
      <c r="V67" s="257"/>
      <c r="W67" s="289"/>
      <c r="X67" s="199"/>
      <c r="Y67" s="366"/>
      <c r="Z67" s="202"/>
      <c r="AA67" s="252"/>
      <c r="AB67" s="255"/>
      <c r="AC67" s="249"/>
    </row>
    <row r="68" spans="1:29" s="19" customFormat="1" ht="51.75" customHeight="1" x14ac:dyDescent="0.25">
      <c r="A68" s="164"/>
      <c r="B68" s="164"/>
      <c r="C68" s="164"/>
      <c r="D68" s="164"/>
      <c r="E68" s="164"/>
      <c r="F68" s="164"/>
      <c r="G68" s="143"/>
      <c r="H68" s="164"/>
      <c r="I68" s="164"/>
      <c r="J68" s="164"/>
      <c r="K68" s="148"/>
      <c r="L68" s="148"/>
      <c r="M68" s="148"/>
      <c r="N68" s="341"/>
      <c r="O68" s="46" t="s">
        <v>297</v>
      </c>
      <c r="P68" s="206"/>
      <c r="Q68" s="51">
        <v>1</v>
      </c>
      <c r="R68" s="51">
        <v>1</v>
      </c>
      <c r="S68" s="51">
        <v>1</v>
      </c>
      <c r="T68" s="348">
        <f t="shared" si="4"/>
        <v>1</v>
      </c>
      <c r="U68" s="247"/>
      <c r="V68" s="208"/>
      <c r="W68" s="223"/>
      <c r="X68" s="200"/>
      <c r="Y68" s="365"/>
      <c r="Z68" s="203"/>
      <c r="AA68" s="253"/>
      <c r="AB68" s="256"/>
      <c r="AC68" s="249"/>
    </row>
    <row r="69" spans="1:29" s="19" customFormat="1" ht="66" customHeight="1" x14ac:dyDescent="0.25">
      <c r="A69" s="163" t="s">
        <v>31</v>
      </c>
      <c r="B69" s="163" t="s">
        <v>32</v>
      </c>
      <c r="C69" s="163" t="s">
        <v>33</v>
      </c>
      <c r="D69" s="163" t="s">
        <v>58</v>
      </c>
      <c r="E69" s="163" t="s">
        <v>59</v>
      </c>
      <c r="F69" s="163" t="s">
        <v>61</v>
      </c>
      <c r="G69" s="142" t="s">
        <v>142</v>
      </c>
      <c r="H69" s="163" t="s">
        <v>298</v>
      </c>
      <c r="I69" s="163" t="s">
        <v>299</v>
      </c>
      <c r="J69" s="163" t="s">
        <v>281</v>
      </c>
      <c r="K69" s="152">
        <v>1</v>
      </c>
      <c r="L69" s="152">
        <v>1</v>
      </c>
      <c r="M69" s="147">
        <f>+(T69*0.2)+(T70*0.4)+T71*0.4</f>
        <v>0.76000000000000012</v>
      </c>
      <c r="N69" s="340">
        <f>+M69/L69</f>
        <v>0.76000000000000012</v>
      </c>
      <c r="O69" s="46" t="s">
        <v>300</v>
      </c>
      <c r="P69" s="204">
        <v>42369</v>
      </c>
      <c r="Q69" s="51">
        <v>1</v>
      </c>
      <c r="R69" s="51">
        <v>1</v>
      </c>
      <c r="S69" s="51">
        <v>1</v>
      </c>
      <c r="T69" s="348">
        <f t="shared" si="4"/>
        <v>1</v>
      </c>
      <c r="U69" s="245">
        <v>10930140202</v>
      </c>
      <c r="V69" s="207" t="s">
        <v>147</v>
      </c>
      <c r="W69" s="192">
        <v>1472414</v>
      </c>
      <c r="X69" s="192">
        <v>1190764</v>
      </c>
      <c r="Y69" s="364">
        <f>+X69/W69</f>
        <v>0.80871548355285949</v>
      </c>
      <c r="Z69" s="201">
        <v>295149</v>
      </c>
      <c r="AA69" s="251" t="s">
        <v>165</v>
      </c>
      <c r="AB69" s="254" t="s">
        <v>590</v>
      </c>
      <c r="AC69" s="249" t="s">
        <v>155</v>
      </c>
    </row>
    <row r="70" spans="1:29" s="19" customFormat="1" ht="66" customHeight="1" x14ac:dyDescent="0.25">
      <c r="A70" s="258"/>
      <c r="B70" s="258"/>
      <c r="C70" s="258"/>
      <c r="D70" s="258"/>
      <c r="E70" s="258"/>
      <c r="F70" s="258"/>
      <c r="G70" s="144"/>
      <c r="H70" s="258"/>
      <c r="I70" s="258"/>
      <c r="J70" s="258"/>
      <c r="K70" s="162"/>
      <c r="L70" s="162"/>
      <c r="M70" s="149"/>
      <c r="N70" s="350"/>
      <c r="O70" s="46" t="s">
        <v>301</v>
      </c>
      <c r="P70" s="205"/>
      <c r="Q70" s="40">
        <v>0</v>
      </c>
      <c r="R70" s="55">
        <v>1</v>
      </c>
      <c r="S70" s="69">
        <v>1</v>
      </c>
      <c r="T70" s="348">
        <f t="shared" si="4"/>
        <v>1</v>
      </c>
      <c r="U70" s="246"/>
      <c r="V70" s="257"/>
      <c r="W70" s="193"/>
      <c r="X70" s="193"/>
      <c r="Y70" s="366"/>
      <c r="Z70" s="202"/>
      <c r="AA70" s="252"/>
      <c r="AB70" s="255"/>
      <c r="AC70" s="249"/>
    </row>
    <row r="71" spans="1:29" s="19" customFormat="1" ht="66" customHeight="1" x14ac:dyDescent="0.25">
      <c r="A71" s="164"/>
      <c r="B71" s="164"/>
      <c r="C71" s="164"/>
      <c r="D71" s="164"/>
      <c r="E71" s="164"/>
      <c r="F71" s="164"/>
      <c r="G71" s="143"/>
      <c r="H71" s="164"/>
      <c r="I71" s="164"/>
      <c r="J71" s="164"/>
      <c r="K71" s="153"/>
      <c r="L71" s="153"/>
      <c r="M71" s="148"/>
      <c r="N71" s="341"/>
      <c r="O71" s="46" t="s">
        <v>302</v>
      </c>
      <c r="P71" s="206"/>
      <c r="Q71" s="40">
        <v>0</v>
      </c>
      <c r="R71" s="55">
        <v>1</v>
      </c>
      <c r="S71" s="69">
        <v>0.4</v>
      </c>
      <c r="T71" s="348">
        <f t="shared" si="4"/>
        <v>0.4</v>
      </c>
      <c r="U71" s="247"/>
      <c r="V71" s="208"/>
      <c r="W71" s="194"/>
      <c r="X71" s="194"/>
      <c r="Y71" s="365"/>
      <c r="Z71" s="203"/>
      <c r="AA71" s="253"/>
      <c r="AB71" s="256"/>
      <c r="AC71" s="249"/>
    </row>
    <row r="72" spans="1:29" s="19" customFormat="1" ht="93.75" customHeight="1" x14ac:dyDescent="0.25">
      <c r="A72" s="163" t="s">
        <v>31</v>
      </c>
      <c r="B72" s="163" t="s">
        <v>32</v>
      </c>
      <c r="C72" s="163" t="s">
        <v>33</v>
      </c>
      <c r="D72" s="163" t="s">
        <v>58</v>
      </c>
      <c r="E72" s="163" t="s">
        <v>59</v>
      </c>
      <c r="F72" s="163" t="s">
        <v>62</v>
      </c>
      <c r="G72" s="142" t="s">
        <v>142</v>
      </c>
      <c r="H72" s="163" t="s">
        <v>303</v>
      </c>
      <c r="I72" s="163" t="s">
        <v>304</v>
      </c>
      <c r="J72" s="163" t="s">
        <v>281</v>
      </c>
      <c r="K72" s="152">
        <v>1</v>
      </c>
      <c r="L72" s="152">
        <v>1</v>
      </c>
      <c r="M72" s="152">
        <f>+AVERAGE(S72:S73)</f>
        <v>1</v>
      </c>
      <c r="N72" s="342">
        <f>+M72/L72</f>
        <v>1</v>
      </c>
      <c r="O72" s="46" t="s">
        <v>305</v>
      </c>
      <c r="P72" s="204">
        <v>42369</v>
      </c>
      <c r="Q72" s="51">
        <v>1</v>
      </c>
      <c r="R72" s="51">
        <v>1</v>
      </c>
      <c r="S72" s="51">
        <v>1</v>
      </c>
      <c r="T72" s="348">
        <f t="shared" si="4"/>
        <v>1</v>
      </c>
      <c r="U72" s="245">
        <v>10930140301</v>
      </c>
      <c r="V72" s="207" t="s">
        <v>147</v>
      </c>
      <c r="W72" s="192">
        <v>780000</v>
      </c>
      <c r="X72" s="192">
        <v>767057</v>
      </c>
      <c r="Y72" s="364">
        <f>+X72/W72</f>
        <v>0.98340641025641029</v>
      </c>
      <c r="Z72" s="159">
        <v>295149</v>
      </c>
      <c r="AA72" s="159" t="s">
        <v>148</v>
      </c>
      <c r="AB72" s="154" t="s">
        <v>306</v>
      </c>
      <c r="AC72" s="249" t="s">
        <v>155</v>
      </c>
    </row>
    <row r="73" spans="1:29" s="19" customFormat="1" ht="93.75" customHeight="1" x14ac:dyDescent="0.25">
      <c r="A73" s="164"/>
      <c r="B73" s="164"/>
      <c r="C73" s="164"/>
      <c r="D73" s="164"/>
      <c r="E73" s="164"/>
      <c r="F73" s="164"/>
      <c r="G73" s="143"/>
      <c r="H73" s="164"/>
      <c r="I73" s="164"/>
      <c r="J73" s="164"/>
      <c r="K73" s="153"/>
      <c r="L73" s="153"/>
      <c r="M73" s="153"/>
      <c r="N73" s="343"/>
      <c r="O73" s="46" t="s">
        <v>307</v>
      </c>
      <c r="P73" s="206"/>
      <c r="Q73" s="51">
        <v>1</v>
      </c>
      <c r="R73" s="51">
        <v>1</v>
      </c>
      <c r="S73" s="51">
        <v>1</v>
      </c>
      <c r="T73" s="348">
        <f t="shared" si="4"/>
        <v>1</v>
      </c>
      <c r="U73" s="247"/>
      <c r="V73" s="208"/>
      <c r="W73" s="194"/>
      <c r="X73" s="194"/>
      <c r="Y73" s="365"/>
      <c r="Z73" s="161"/>
      <c r="AA73" s="161"/>
      <c r="AB73" s="166"/>
      <c r="AC73" s="249"/>
    </row>
    <row r="74" spans="1:29" s="18" customFormat="1" ht="59.25" customHeight="1" x14ac:dyDescent="0.25">
      <c r="A74" s="284" t="s">
        <v>31</v>
      </c>
      <c r="B74" s="284" t="s">
        <v>32</v>
      </c>
      <c r="C74" s="284" t="s">
        <v>33</v>
      </c>
      <c r="D74" s="284" t="s">
        <v>58</v>
      </c>
      <c r="E74" s="284" t="s">
        <v>59</v>
      </c>
      <c r="F74" s="284" t="s">
        <v>62</v>
      </c>
      <c r="G74" s="142" t="s">
        <v>142</v>
      </c>
      <c r="H74" s="284" t="s">
        <v>308</v>
      </c>
      <c r="I74" s="284" t="s">
        <v>304</v>
      </c>
      <c r="J74" s="284" t="s">
        <v>281</v>
      </c>
      <c r="K74" s="152">
        <v>0.88</v>
      </c>
      <c r="L74" s="152">
        <v>1</v>
      </c>
      <c r="M74" s="152">
        <v>1</v>
      </c>
      <c r="N74" s="342">
        <f>+M74/L74</f>
        <v>1</v>
      </c>
      <c r="O74" s="46" t="s">
        <v>309</v>
      </c>
      <c r="P74" s="204">
        <v>42369</v>
      </c>
      <c r="Q74" s="51">
        <v>1</v>
      </c>
      <c r="R74" s="55">
        <v>1</v>
      </c>
      <c r="S74" s="55">
        <v>1</v>
      </c>
      <c r="T74" s="351">
        <f t="shared" si="4"/>
        <v>1</v>
      </c>
      <c r="U74" s="245">
        <v>10930140302</v>
      </c>
      <c r="V74" s="207" t="s">
        <v>147</v>
      </c>
      <c r="W74" s="192">
        <v>176500</v>
      </c>
      <c r="X74" s="192">
        <v>161651</v>
      </c>
      <c r="Y74" s="364">
        <f>+X74/W74</f>
        <v>0.91586968838526917</v>
      </c>
      <c r="Z74" s="159">
        <v>295149</v>
      </c>
      <c r="AA74" s="159" t="s">
        <v>148</v>
      </c>
      <c r="AB74" s="154" t="s">
        <v>591</v>
      </c>
      <c r="AC74" s="249" t="s">
        <v>149</v>
      </c>
    </row>
    <row r="75" spans="1:29" s="18" customFormat="1" ht="59.25" customHeight="1" x14ac:dyDescent="0.25">
      <c r="A75" s="288"/>
      <c r="B75" s="288"/>
      <c r="C75" s="288"/>
      <c r="D75" s="288"/>
      <c r="E75" s="288"/>
      <c r="F75" s="288"/>
      <c r="G75" s="144"/>
      <c r="H75" s="288"/>
      <c r="I75" s="288"/>
      <c r="J75" s="288"/>
      <c r="K75" s="162"/>
      <c r="L75" s="162"/>
      <c r="M75" s="162"/>
      <c r="N75" s="344"/>
      <c r="O75" s="46" t="s">
        <v>310</v>
      </c>
      <c r="P75" s="205"/>
      <c r="Q75" s="51">
        <v>0</v>
      </c>
      <c r="R75" s="51">
        <v>1</v>
      </c>
      <c r="S75" s="51">
        <v>1</v>
      </c>
      <c r="T75" s="351">
        <f t="shared" ref="T75:T80" si="5">+S75/R75</f>
        <v>1</v>
      </c>
      <c r="U75" s="246"/>
      <c r="V75" s="257"/>
      <c r="W75" s="193"/>
      <c r="X75" s="193"/>
      <c r="Y75" s="366"/>
      <c r="Z75" s="160"/>
      <c r="AA75" s="160"/>
      <c r="AB75" s="165"/>
      <c r="AC75" s="249"/>
    </row>
    <row r="76" spans="1:29" s="18" customFormat="1" ht="59.25" customHeight="1" x14ac:dyDescent="0.25">
      <c r="A76" s="288"/>
      <c r="B76" s="288"/>
      <c r="C76" s="288"/>
      <c r="D76" s="288"/>
      <c r="E76" s="288"/>
      <c r="F76" s="288"/>
      <c r="G76" s="144"/>
      <c r="H76" s="288"/>
      <c r="I76" s="288"/>
      <c r="J76" s="288"/>
      <c r="K76" s="162"/>
      <c r="L76" s="162"/>
      <c r="M76" s="162"/>
      <c r="N76" s="344"/>
      <c r="O76" s="46" t="s">
        <v>311</v>
      </c>
      <c r="P76" s="205"/>
      <c r="Q76" s="51">
        <v>0.5</v>
      </c>
      <c r="R76" s="51">
        <v>1</v>
      </c>
      <c r="S76" s="51">
        <v>1</v>
      </c>
      <c r="T76" s="351">
        <f t="shared" si="5"/>
        <v>1</v>
      </c>
      <c r="U76" s="246"/>
      <c r="V76" s="257"/>
      <c r="W76" s="193"/>
      <c r="X76" s="193"/>
      <c r="Y76" s="366"/>
      <c r="Z76" s="160"/>
      <c r="AA76" s="160"/>
      <c r="AB76" s="165"/>
      <c r="AC76" s="249"/>
    </row>
    <row r="77" spans="1:29" s="18" customFormat="1" ht="59.25" customHeight="1" x14ac:dyDescent="0.25">
      <c r="A77" s="288"/>
      <c r="B77" s="288"/>
      <c r="C77" s="288"/>
      <c r="D77" s="288"/>
      <c r="E77" s="288"/>
      <c r="F77" s="288"/>
      <c r="G77" s="143"/>
      <c r="H77" s="288"/>
      <c r="I77" s="288"/>
      <c r="J77" s="288"/>
      <c r="K77" s="162"/>
      <c r="L77" s="162"/>
      <c r="M77" s="153"/>
      <c r="N77" s="343"/>
      <c r="O77" s="46" t="s">
        <v>312</v>
      </c>
      <c r="P77" s="205"/>
      <c r="Q77" s="51">
        <v>1</v>
      </c>
      <c r="R77" s="51">
        <v>1</v>
      </c>
      <c r="S77" s="51">
        <v>1</v>
      </c>
      <c r="T77" s="351">
        <f t="shared" si="5"/>
        <v>1</v>
      </c>
      <c r="U77" s="246"/>
      <c r="V77" s="257"/>
      <c r="W77" s="193"/>
      <c r="X77" s="193"/>
      <c r="Y77" s="365"/>
      <c r="Z77" s="161"/>
      <c r="AA77" s="161"/>
      <c r="AB77" s="155"/>
      <c r="AC77" s="249"/>
    </row>
    <row r="78" spans="1:29" s="21" customFormat="1" ht="63" customHeight="1" x14ac:dyDescent="0.25">
      <c r="A78" s="284" t="s">
        <v>31</v>
      </c>
      <c r="B78" s="284" t="s">
        <v>32</v>
      </c>
      <c r="C78" s="284" t="s">
        <v>33</v>
      </c>
      <c r="D78" s="284" t="s">
        <v>58</v>
      </c>
      <c r="E78" s="284" t="s">
        <v>59</v>
      </c>
      <c r="F78" s="284" t="s">
        <v>62</v>
      </c>
      <c r="G78" s="142" t="s">
        <v>142</v>
      </c>
      <c r="H78" s="284" t="s">
        <v>313</v>
      </c>
      <c r="I78" s="284" t="s">
        <v>304</v>
      </c>
      <c r="J78" s="284" t="s">
        <v>314</v>
      </c>
      <c r="K78" s="152">
        <v>1</v>
      </c>
      <c r="L78" s="152">
        <v>1</v>
      </c>
      <c r="M78" s="152">
        <v>1</v>
      </c>
      <c r="N78" s="342">
        <v>1</v>
      </c>
      <c r="O78" s="46" t="s">
        <v>315</v>
      </c>
      <c r="P78" s="204">
        <v>42369</v>
      </c>
      <c r="Q78" s="51">
        <v>1</v>
      </c>
      <c r="R78" s="51">
        <v>1</v>
      </c>
      <c r="S78" s="51">
        <v>1</v>
      </c>
      <c r="T78" s="348">
        <f t="shared" si="5"/>
        <v>1</v>
      </c>
      <c r="U78" s="245">
        <v>10930140401</v>
      </c>
      <c r="V78" s="207" t="s">
        <v>147</v>
      </c>
      <c r="W78" s="192">
        <v>1318500</v>
      </c>
      <c r="X78" s="192">
        <v>1212992</v>
      </c>
      <c r="Y78" s="364">
        <f>+X78/W78</f>
        <v>0.91997876374668186</v>
      </c>
      <c r="Z78" s="159">
        <v>295149</v>
      </c>
      <c r="AA78" s="159" t="s">
        <v>165</v>
      </c>
      <c r="AB78" s="154" t="s">
        <v>592</v>
      </c>
      <c r="AC78" s="249" t="s">
        <v>155</v>
      </c>
    </row>
    <row r="79" spans="1:29" s="21" customFormat="1" ht="63" customHeight="1" x14ac:dyDescent="0.25">
      <c r="A79" s="288"/>
      <c r="B79" s="288"/>
      <c r="C79" s="288"/>
      <c r="D79" s="288"/>
      <c r="E79" s="288"/>
      <c r="F79" s="288"/>
      <c r="G79" s="144"/>
      <c r="H79" s="288"/>
      <c r="I79" s="288"/>
      <c r="J79" s="288"/>
      <c r="K79" s="162"/>
      <c r="L79" s="162"/>
      <c r="M79" s="162"/>
      <c r="N79" s="344"/>
      <c r="O79" s="46" t="s">
        <v>316</v>
      </c>
      <c r="P79" s="205"/>
      <c r="Q79" s="51">
        <v>1</v>
      </c>
      <c r="R79" s="51">
        <v>1</v>
      </c>
      <c r="S79" s="51">
        <v>1</v>
      </c>
      <c r="T79" s="348">
        <f t="shared" si="5"/>
        <v>1</v>
      </c>
      <c r="U79" s="246"/>
      <c r="V79" s="257"/>
      <c r="W79" s="193"/>
      <c r="X79" s="193"/>
      <c r="Y79" s="366"/>
      <c r="Z79" s="160"/>
      <c r="AA79" s="160"/>
      <c r="AB79" s="165"/>
      <c r="AC79" s="249"/>
    </row>
    <row r="80" spans="1:29" s="21" customFormat="1" ht="63" customHeight="1" x14ac:dyDescent="0.25">
      <c r="A80" s="285"/>
      <c r="B80" s="285"/>
      <c r="C80" s="285"/>
      <c r="D80" s="285"/>
      <c r="E80" s="285"/>
      <c r="F80" s="285"/>
      <c r="G80" s="143"/>
      <c r="H80" s="285"/>
      <c r="I80" s="285"/>
      <c r="J80" s="285"/>
      <c r="K80" s="153"/>
      <c r="L80" s="153"/>
      <c r="M80" s="153"/>
      <c r="N80" s="343"/>
      <c r="O80" s="46" t="s">
        <v>307</v>
      </c>
      <c r="P80" s="206"/>
      <c r="Q80" s="51">
        <v>1</v>
      </c>
      <c r="R80" s="51">
        <v>1</v>
      </c>
      <c r="S80" s="51">
        <v>1</v>
      </c>
      <c r="T80" s="348">
        <f t="shared" si="5"/>
        <v>1</v>
      </c>
      <c r="U80" s="247"/>
      <c r="V80" s="208"/>
      <c r="W80" s="194"/>
      <c r="X80" s="194"/>
      <c r="Y80" s="365"/>
      <c r="Z80" s="161"/>
      <c r="AA80" s="161"/>
      <c r="AB80" s="155"/>
      <c r="AC80" s="249"/>
    </row>
    <row r="81" spans="1:29" s="21" customFormat="1" ht="105" x14ac:dyDescent="0.25">
      <c r="A81" s="110" t="s">
        <v>31</v>
      </c>
      <c r="B81" s="110" t="s">
        <v>32</v>
      </c>
      <c r="C81" s="110" t="s">
        <v>33</v>
      </c>
      <c r="D81" s="110" t="s">
        <v>58</v>
      </c>
      <c r="E81" s="110" t="s">
        <v>59</v>
      </c>
      <c r="F81" s="110" t="s">
        <v>63</v>
      </c>
      <c r="G81" s="111" t="s">
        <v>142</v>
      </c>
      <c r="H81" s="110" t="s">
        <v>317</v>
      </c>
      <c r="I81" s="110" t="s">
        <v>304</v>
      </c>
      <c r="J81" s="110" t="s">
        <v>318</v>
      </c>
      <c r="K81" s="70">
        <v>1</v>
      </c>
      <c r="L81" s="70">
        <v>1</v>
      </c>
      <c r="M81" s="70">
        <v>1</v>
      </c>
      <c r="N81" s="351">
        <v>1</v>
      </c>
      <c r="O81" s="46" t="s">
        <v>315</v>
      </c>
      <c r="P81" s="47">
        <v>42369</v>
      </c>
      <c r="Q81" s="70">
        <v>1</v>
      </c>
      <c r="R81" s="70">
        <v>1</v>
      </c>
      <c r="S81" s="70">
        <v>1</v>
      </c>
      <c r="T81" s="351">
        <v>1</v>
      </c>
      <c r="U81" s="56">
        <v>10930140501</v>
      </c>
      <c r="V81" s="40" t="s">
        <v>147</v>
      </c>
      <c r="W81" s="125">
        <v>1075571</v>
      </c>
      <c r="X81" s="125">
        <v>1060796</v>
      </c>
      <c r="Y81" s="370">
        <f>+X81/W81</f>
        <v>0.98626311047806237</v>
      </c>
      <c r="Z81" s="71">
        <v>295149</v>
      </c>
      <c r="AA81" s="71" t="s">
        <v>148</v>
      </c>
      <c r="AB81" s="39" t="s">
        <v>319</v>
      </c>
      <c r="AC81" s="40" t="s">
        <v>155</v>
      </c>
    </row>
    <row r="82" spans="1:29" s="21" customFormat="1" ht="63" x14ac:dyDescent="0.25">
      <c r="A82" s="110" t="s">
        <v>31</v>
      </c>
      <c r="B82" s="110" t="s">
        <v>32</v>
      </c>
      <c r="C82" s="110" t="s">
        <v>33</v>
      </c>
      <c r="D82" s="110" t="s">
        <v>58</v>
      </c>
      <c r="E82" s="110" t="s">
        <v>59</v>
      </c>
      <c r="F82" s="110" t="s">
        <v>64</v>
      </c>
      <c r="G82" s="111" t="s">
        <v>142</v>
      </c>
      <c r="H82" s="110" t="s">
        <v>320</v>
      </c>
      <c r="I82" s="110" t="s">
        <v>321</v>
      </c>
      <c r="J82" s="110" t="s">
        <v>322</v>
      </c>
      <c r="K82" s="70">
        <v>1</v>
      </c>
      <c r="L82" s="70">
        <v>1</v>
      </c>
      <c r="M82" s="70">
        <v>1</v>
      </c>
      <c r="N82" s="351">
        <v>1</v>
      </c>
      <c r="O82" s="46" t="s">
        <v>323</v>
      </c>
      <c r="P82" s="47">
        <v>42369</v>
      </c>
      <c r="Q82" s="70">
        <v>1</v>
      </c>
      <c r="R82" s="60">
        <v>1</v>
      </c>
      <c r="S82" s="60">
        <v>1</v>
      </c>
      <c r="T82" s="354">
        <f t="shared" ref="T82:T94" si="6">+S82/R82</f>
        <v>1</v>
      </c>
      <c r="U82" s="40" t="s">
        <v>181</v>
      </c>
      <c r="V82" s="40" t="s">
        <v>147</v>
      </c>
      <c r="W82" s="61" t="s">
        <v>181</v>
      </c>
      <c r="X82" s="61" t="s">
        <v>181</v>
      </c>
      <c r="Y82" s="370" t="s">
        <v>181</v>
      </c>
      <c r="Z82" s="71">
        <v>295149</v>
      </c>
      <c r="AA82" s="71" t="s">
        <v>148</v>
      </c>
      <c r="AB82" s="39" t="s">
        <v>324</v>
      </c>
      <c r="AC82" s="40" t="s">
        <v>155</v>
      </c>
    </row>
    <row r="83" spans="1:29" s="21" customFormat="1" ht="94.5" x14ac:dyDescent="0.25">
      <c r="A83" s="110" t="s">
        <v>31</v>
      </c>
      <c r="B83" s="110" t="s">
        <v>32</v>
      </c>
      <c r="C83" s="110" t="s">
        <v>33</v>
      </c>
      <c r="D83" s="110" t="s">
        <v>58</v>
      </c>
      <c r="E83" s="110" t="s">
        <v>59</v>
      </c>
      <c r="F83" s="110" t="s">
        <v>65</v>
      </c>
      <c r="G83" s="111" t="s">
        <v>142</v>
      </c>
      <c r="H83" s="110" t="s">
        <v>325</v>
      </c>
      <c r="I83" s="110" t="s">
        <v>326</v>
      </c>
      <c r="J83" s="110" t="s">
        <v>327</v>
      </c>
      <c r="K83" s="70">
        <v>1</v>
      </c>
      <c r="L83" s="70">
        <v>1</v>
      </c>
      <c r="M83" s="70">
        <v>1</v>
      </c>
      <c r="N83" s="351">
        <v>1</v>
      </c>
      <c r="O83" s="46" t="s">
        <v>328</v>
      </c>
      <c r="P83" s="47">
        <v>42369</v>
      </c>
      <c r="Q83" s="70">
        <v>1</v>
      </c>
      <c r="R83" s="60">
        <v>1</v>
      </c>
      <c r="S83" s="60">
        <v>1</v>
      </c>
      <c r="T83" s="354">
        <f t="shared" si="6"/>
        <v>1</v>
      </c>
      <c r="U83" s="40" t="s">
        <v>181</v>
      </c>
      <c r="V83" s="40" t="s">
        <v>147</v>
      </c>
      <c r="W83" s="61" t="s">
        <v>181</v>
      </c>
      <c r="X83" s="61" t="s">
        <v>181</v>
      </c>
      <c r="Y83" s="370" t="s">
        <v>181</v>
      </c>
      <c r="Z83" s="71">
        <v>295149</v>
      </c>
      <c r="AA83" s="71" t="s">
        <v>148</v>
      </c>
      <c r="AB83" s="39" t="s">
        <v>329</v>
      </c>
      <c r="AC83" s="40" t="s">
        <v>155</v>
      </c>
    </row>
    <row r="84" spans="1:29" s="21" customFormat="1" ht="234" customHeight="1" x14ac:dyDescent="0.25">
      <c r="A84" s="110" t="s">
        <v>31</v>
      </c>
      <c r="B84" s="110" t="s">
        <v>32</v>
      </c>
      <c r="C84" s="110" t="s">
        <v>33</v>
      </c>
      <c r="D84" s="110" t="s">
        <v>58</v>
      </c>
      <c r="E84" s="110" t="s">
        <v>59</v>
      </c>
      <c r="F84" s="110" t="s">
        <v>65</v>
      </c>
      <c r="G84" s="111" t="s">
        <v>142</v>
      </c>
      <c r="H84" s="110" t="s">
        <v>330</v>
      </c>
      <c r="I84" s="110" t="s">
        <v>331</v>
      </c>
      <c r="J84" s="110" t="s">
        <v>240</v>
      </c>
      <c r="K84" s="70">
        <v>1</v>
      </c>
      <c r="L84" s="70">
        <v>1</v>
      </c>
      <c r="M84" s="70">
        <v>1</v>
      </c>
      <c r="N84" s="351">
        <v>1</v>
      </c>
      <c r="O84" s="46" t="s">
        <v>328</v>
      </c>
      <c r="P84" s="47">
        <v>42369</v>
      </c>
      <c r="Q84" s="70">
        <v>1</v>
      </c>
      <c r="R84" s="60">
        <v>1</v>
      </c>
      <c r="S84" s="60">
        <v>1</v>
      </c>
      <c r="T84" s="354">
        <f t="shared" si="6"/>
        <v>1</v>
      </c>
      <c r="U84" s="40" t="s">
        <v>181</v>
      </c>
      <c r="V84" s="40" t="s">
        <v>147</v>
      </c>
      <c r="W84" s="61" t="s">
        <v>181</v>
      </c>
      <c r="X84" s="61" t="s">
        <v>181</v>
      </c>
      <c r="Y84" s="370" t="s">
        <v>181</v>
      </c>
      <c r="Z84" s="71">
        <v>295149</v>
      </c>
      <c r="AA84" s="71" t="s">
        <v>148</v>
      </c>
      <c r="AB84" s="39" t="s">
        <v>572</v>
      </c>
      <c r="AC84" s="40" t="s">
        <v>155</v>
      </c>
    </row>
    <row r="85" spans="1:29" s="21" customFormat="1" ht="114" customHeight="1" x14ac:dyDescent="0.25">
      <c r="A85" s="110" t="s">
        <v>31</v>
      </c>
      <c r="B85" s="110" t="s">
        <v>32</v>
      </c>
      <c r="C85" s="110" t="s">
        <v>33</v>
      </c>
      <c r="D85" s="110" t="s">
        <v>66</v>
      </c>
      <c r="E85" s="110" t="s">
        <v>67</v>
      </c>
      <c r="F85" s="110" t="s">
        <v>68</v>
      </c>
      <c r="G85" s="111" t="s">
        <v>142</v>
      </c>
      <c r="H85" s="110" t="s">
        <v>332</v>
      </c>
      <c r="I85" s="110" t="s">
        <v>333</v>
      </c>
      <c r="J85" s="110" t="s">
        <v>334</v>
      </c>
      <c r="K85" s="70">
        <v>1</v>
      </c>
      <c r="L85" s="70">
        <v>1</v>
      </c>
      <c r="M85" s="70">
        <v>1</v>
      </c>
      <c r="N85" s="351">
        <v>1</v>
      </c>
      <c r="O85" s="46" t="s">
        <v>335</v>
      </c>
      <c r="P85" s="47">
        <v>42369</v>
      </c>
      <c r="Q85" s="70">
        <v>1</v>
      </c>
      <c r="R85" s="60">
        <v>1</v>
      </c>
      <c r="S85" s="60">
        <v>1</v>
      </c>
      <c r="T85" s="354">
        <f t="shared" si="6"/>
        <v>1</v>
      </c>
      <c r="U85" s="40" t="s">
        <v>181</v>
      </c>
      <c r="V85" s="40" t="s">
        <v>147</v>
      </c>
      <c r="W85" s="61" t="s">
        <v>181</v>
      </c>
      <c r="X85" s="61" t="s">
        <v>181</v>
      </c>
      <c r="Y85" s="370" t="s">
        <v>181</v>
      </c>
      <c r="Z85" s="71">
        <v>295149</v>
      </c>
      <c r="AA85" s="71" t="s">
        <v>148</v>
      </c>
      <c r="AB85" s="121" t="s">
        <v>593</v>
      </c>
      <c r="AC85" s="40" t="s">
        <v>617</v>
      </c>
    </row>
    <row r="86" spans="1:29" s="21" customFormat="1" ht="123.75" customHeight="1" x14ac:dyDescent="0.25">
      <c r="A86" s="110" t="s">
        <v>31</v>
      </c>
      <c r="B86" s="110" t="s">
        <v>32</v>
      </c>
      <c r="C86" s="110" t="s">
        <v>33</v>
      </c>
      <c r="D86" s="110" t="s">
        <v>66</v>
      </c>
      <c r="E86" s="110" t="s">
        <v>67</v>
      </c>
      <c r="F86" s="110" t="s">
        <v>68</v>
      </c>
      <c r="G86" s="111" t="s">
        <v>142</v>
      </c>
      <c r="H86" s="110" t="s">
        <v>336</v>
      </c>
      <c r="I86" s="110" t="s">
        <v>333</v>
      </c>
      <c r="J86" s="110" t="s">
        <v>334</v>
      </c>
      <c r="K86" s="70">
        <v>1</v>
      </c>
      <c r="L86" s="70">
        <v>1</v>
      </c>
      <c r="M86" s="70">
        <v>1</v>
      </c>
      <c r="N86" s="351">
        <f>+M86/L86</f>
        <v>1</v>
      </c>
      <c r="O86" s="46" t="s">
        <v>337</v>
      </c>
      <c r="P86" s="47">
        <v>42369</v>
      </c>
      <c r="Q86" s="70">
        <v>1</v>
      </c>
      <c r="R86" s="60">
        <v>1</v>
      </c>
      <c r="S86" s="60">
        <v>100</v>
      </c>
      <c r="T86" s="354">
        <v>1</v>
      </c>
      <c r="U86" s="40" t="s">
        <v>181</v>
      </c>
      <c r="V86" s="40" t="s">
        <v>147</v>
      </c>
      <c r="W86" s="61" t="s">
        <v>181</v>
      </c>
      <c r="X86" s="61" t="s">
        <v>181</v>
      </c>
      <c r="Y86" s="370" t="s">
        <v>181</v>
      </c>
      <c r="Z86" s="71">
        <v>295149</v>
      </c>
      <c r="AA86" s="72" t="s">
        <v>165</v>
      </c>
      <c r="AB86" s="39" t="s">
        <v>573</v>
      </c>
      <c r="AC86" s="40" t="s">
        <v>155</v>
      </c>
    </row>
    <row r="87" spans="1:29" s="18" customFormat="1" ht="154.5" customHeight="1" x14ac:dyDescent="0.25">
      <c r="A87" s="110" t="s">
        <v>31</v>
      </c>
      <c r="B87" s="110" t="s">
        <v>32</v>
      </c>
      <c r="C87" s="110" t="s">
        <v>33</v>
      </c>
      <c r="D87" s="110" t="s">
        <v>66</v>
      </c>
      <c r="E87" s="110" t="s">
        <v>67</v>
      </c>
      <c r="F87" s="110" t="s">
        <v>69</v>
      </c>
      <c r="G87" s="111" t="s">
        <v>142</v>
      </c>
      <c r="H87" s="110" t="s">
        <v>338</v>
      </c>
      <c r="I87" s="110" t="s">
        <v>339</v>
      </c>
      <c r="J87" s="110" t="s">
        <v>340</v>
      </c>
      <c r="K87" s="51">
        <v>0.6</v>
      </c>
      <c r="L87" s="51">
        <v>1</v>
      </c>
      <c r="M87" s="51">
        <v>0.9</v>
      </c>
      <c r="N87" s="348">
        <f>+M87/L87</f>
        <v>0.9</v>
      </c>
      <c r="O87" s="46" t="s">
        <v>341</v>
      </c>
      <c r="P87" s="47">
        <v>42369</v>
      </c>
      <c r="Q87" s="51">
        <v>0.6</v>
      </c>
      <c r="R87" s="51">
        <v>1</v>
      </c>
      <c r="S87" s="51">
        <v>0.9</v>
      </c>
      <c r="T87" s="348">
        <f t="shared" si="6"/>
        <v>0.9</v>
      </c>
      <c r="U87" s="56">
        <v>10930150201</v>
      </c>
      <c r="V87" s="40" t="s">
        <v>147</v>
      </c>
      <c r="W87" s="126">
        <v>190169</v>
      </c>
      <c r="X87" s="126">
        <v>121619</v>
      </c>
      <c r="Y87" s="370">
        <f>+X87/W87</f>
        <v>0.63953115386840131</v>
      </c>
      <c r="Z87" s="71">
        <v>295149</v>
      </c>
      <c r="AA87" s="74" t="s">
        <v>148</v>
      </c>
      <c r="AB87" s="39" t="s">
        <v>342</v>
      </c>
      <c r="AC87" s="40" t="s">
        <v>149</v>
      </c>
    </row>
    <row r="88" spans="1:29" s="38" customFormat="1" ht="159" customHeight="1" x14ac:dyDescent="0.25">
      <c r="A88" s="110" t="s">
        <v>31</v>
      </c>
      <c r="B88" s="117" t="s">
        <v>32</v>
      </c>
      <c r="C88" s="117" t="s">
        <v>33</v>
      </c>
      <c r="D88" s="117" t="s">
        <v>66</v>
      </c>
      <c r="E88" s="117" t="s">
        <v>67</v>
      </c>
      <c r="F88" s="117" t="s">
        <v>70</v>
      </c>
      <c r="G88" s="118" t="s">
        <v>142</v>
      </c>
      <c r="H88" s="117" t="s">
        <v>343</v>
      </c>
      <c r="I88" s="110" t="s">
        <v>339</v>
      </c>
      <c r="J88" s="110" t="s">
        <v>340</v>
      </c>
      <c r="K88" s="51">
        <v>1</v>
      </c>
      <c r="L88" s="51">
        <v>1</v>
      </c>
      <c r="M88" s="51">
        <v>1</v>
      </c>
      <c r="N88" s="348">
        <f>+M88/L88</f>
        <v>1</v>
      </c>
      <c r="O88" s="46" t="s">
        <v>335</v>
      </c>
      <c r="P88" s="47">
        <v>42369</v>
      </c>
      <c r="Q88" s="51">
        <v>1</v>
      </c>
      <c r="R88" s="60">
        <v>1</v>
      </c>
      <c r="S88" s="60">
        <v>1</v>
      </c>
      <c r="T88" s="354">
        <f t="shared" si="6"/>
        <v>1</v>
      </c>
      <c r="U88" s="40" t="s">
        <v>181</v>
      </c>
      <c r="V88" s="40" t="s">
        <v>147</v>
      </c>
      <c r="W88" s="61" t="s">
        <v>181</v>
      </c>
      <c r="X88" s="61" t="s">
        <v>181</v>
      </c>
      <c r="Y88" s="371" t="s">
        <v>181</v>
      </c>
      <c r="Z88" s="71">
        <v>295149</v>
      </c>
      <c r="AA88" s="71" t="s">
        <v>148</v>
      </c>
      <c r="AB88" s="121" t="s">
        <v>593</v>
      </c>
      <c r="AC88" s="40" t="s">
        <v>149</v>
      </c>
    </row>
    <row r="89" spans="1:29" s="19" customFormat="1" ht="135.75" customHeight="1" x14ac:dyDescent="0.25">
      <c r="A89" s="110" t="s">
        <v>31</v>
      </c>
      <c r="B89" s="110" t="s">
        <v>32</v>
      </c>
      <c r="C89" s="110" t="s">
        <v>33</v>
      </c>
      <c r="D89" s="110" t="s">
        <v>66</v>
      </c>
      <c r="E89" s="110" t="s">
        <v>67</v>
      </c>
      <c r="F89" s="110" t="s">
        <v>70</v>
      </c>
      <c r="G89" s="111" t="s">
        <v>142</v>
      </c>
      <c r="H89" s="110" t="s">
        <v>344</v>
      </c>
      <c r="I89" s="110" t="s">
        <v>345</v>
      </c>
      <c r="J89" s="110" t="s">
        <v>346</v>
      </c>
      <c r="K89" s="70">
        <v>1</v>
      </c>
      <c r="L89" s="70">
        <v>1</v>
      </c>
      <c r="M89" s="70">
        <v>1</v>
      </c>
      <c r="N89" s="351">
        <f>+M89/L89</f>
        <v>1</v>
      </c>
      <c r="O89" s="46" t="s">
        <v>347</v>
      </c>
      <c r="P89" s="47">
        <v>42369</v>
      </c>
      <c r="Q89" s="70">
        <v>1</v>
      </c>
      <c r="R89" s="60">
        <v>1</v>
      </c>
      <c r="S89" s="60">
        <v>1</v>
      </c>
      <c r="T89" s="354">
        <f t="shared" si="6"/>
        <v>1</v>
      </c>
      <c r="U89" s="40" t="s">
        <v>181</v>
      </c>
      <c r="V89" s="40" t="s">
        <v>147</v>
      </c>
      <c r="W89" s="61" t="s">
        <v>181</v>
      </c>
      <c r="X89" s="61" t="s">
        <v>181</v>
      </c>
      <c r="Y89" s="372" t="s">
        <v>181</v>
      </c>
      <c r="Z89" s="71">
        <v>295149</v>
      </c>
      <c r="AA89" s="72" t="s">
        <v>165</v>
      </c>
      <c r="AB89" s="39" t="s">
        <v>348</v>
      </c>
      <c r="AC89" s="40" t="s">
        <v>155</v>
      </c>
    </row>
    <row r="90" spans="1:29" s="19" customFormat="1" ht="63.75" x14ac:dyDescent="0.25">
      <c r="A90" s="110" t="s">
        <v>31</v>
      </c>
      <c r="B90" s="110" t="s">
        <v>32</v>
      </c>
      <c r="C90" s="110" t="s">
        <v>33</v>
      </c>
      <c r="D90" s="110" t="s">
        <v>66</v>
      </c>
      <c r="E90" s="110" t="s">
        <v>67</v>
      </c>
      <c r="F90" s="110" t="s">
        <v>71</v>
      </c>
      <c r="G90" s="111" t="s">
        <v>142</v>
      </c>
      <c r="H90" s="110" t="s">
        <v>349</v>
      </c>
      <c r="I90" s="110" t="s">
        <v>350</v>
      </c>
      <c r="J90" s="110" t="s">
        <v>351</v>
      </c>
      <c r="K90" s="70">
        <v>1</v>
      </c>
      <c r="L90" s="70">
        <v>1</v>
      </c>
      <c r="M90" s="70">
        <v>1</v>
      </c>
      <c r="N90" s="351">
        <f>+M90</f>
        <v>1</v>
      </c>
      <c r="O90" s="46" t="s">
        <v>352</v>
      </c>
      <c r="P90" s="47">
        <v>42369</v>
      </c>
      <c r="Q90" s="70">
        <v>1</v>
      </c>
      <c r="R90" s="60">
        <v>1</v>
      </c>
      <c r="S90" s="60">
        <v>1</v>
      </c>
      <c r="T90" s="354">
        <f t="shared" si="6"/>
        <v>1</v>
      </c>
      <c r="U90" s="40" t="s">
        <v>181</v>
      </c>
      <c r="V90" s="40" t="s">
        <v>147</v>
      </c>
      <c r="W90" s="61" t="s">
        <v>181</v>
      </c>
      <c r="X90" s="61" t="s">
        <v>181</v>
      </c>
      <c r="Y90" s="372" t="s">
        <v>181</v>
      </c>
      <c r="Z90" s="71">
        <v>295149</v>
      </c>
      <c r="AA90" s="72" t="s">
        <v>165</v>
      </c>
      <c r="AB90" s="121" t="s">
        <v>573</v>
      </c>
      <c r="AC90" s="40" t="s">
        <v>155</v>
      </c>
    </row>
    <row r="91" spans="1:29" s="19" customFormat="1" ht="192.75" customHeight="1" x14ac:dyDescent="0.25">
      <c r="A91" s="110" t="s">
        <v>31</v>
      </c>
      <c r="B91" s="110" t="s">
        <v>32</v>
      </c>
      <c r="C91" s="110" t="s">
        <v>33</v>
      </c>
      <c r="D91" s="110" t="s">
        <v>66</v>
      </c>
      <c r="E91" s="110" t="s">
        <v>72</v>
      </c>
      <c r="F91" s="110" t="s">
        <v>73</v>
      </c>
      <c r="G91" s="111" t="s">
        <v>142</v>
      </c>
      <c r="H91" s="110" t="s">
        <v>353</v>
      </c>
      <c r="I91" s="110" t="s">
        <v>354</v>
      </c>
      <c r="J91" s="110" t="s">
        <v>355</v>
      </c>
      <c r="K91" s="70">
        <v>1</v>
      </c>
      <c r="L91" s="70">
        <v>1</v>
      </c>
      <c r="M91" s="70">
        <v>1</v>
      </c>
      <c r="N91" s="351">
        <v>1</v>
      </c>
      <c r="O91" s="46" t="s">
        <v>356</v>
      </c>
      <c r="P91" s="47">
        <v>42369</v>
      </c>
      <c r="Q91" s="70">
        <v>1</v>
      </c>
      <c r="R91" s="60">
        <v>1</v>
      </c>
      <c r="S91" s="60">
        <v>1</v>
      </c>
      <c r="T91" s="354">
        <f t="shared" si="6"/>
        <v>1</v>
      </c>
      <c r="U91" s="40" t="s">
        <v>181</v>
      </c>
      <c r="V91" s="40" t="s">
        <v>147</v>
      </c>
      <c r="W91" s="61" t="s">
        <v>181</v>
      </c>
      <c r="X91" s="61" t="s">
        <v>181</v>
      </c>
      <c r="Y91" s="372" t="s">
        <v>181</v>
      </c>
      <c r="Z91" s="71">
        <v>295149</v>
      </c>
      <c r="AA91" s="72" t="s">
        <v>165</v>
      </c>
      <c r="AB91" s="39" t="s">
        <v>357</v>
      </c>
      <c r="AC91" s="40" t="s">
        <v>155</v>
      </c>
    </row>
    <row r="92" spans="1:29" s="19" customFormat="1" ht="179.25" customHeight="1" x14ac:dyDescent="0.25">
      <c r="A92" s="110" t="s">
        <v>31</v>
      </c>
      <c r="B92" s="110" t="s">
        <v>32</v>
      </c>
      <c r="C92" s="110" t="s">
        <v>33</v>
      </c>
      <c r="D92" s="110" t="s">
        <v>66</v>
      </c>
      <c r="E92" s="110" t="s">
        <v>72</v>
      </c>
      <c r="F92" s="110" t="s">
        <v>73</v>
      </c>
      <c r="G92" s="111" t="s">
        <v>142</v>
      </c>
      <c r="H92" s="110" t="s">
        <v>358</v>
      </c>
      <c r="I92" s="110" t="s">
        <v>354</v>
      </c>
      <c r="J92" s="110" t="s">
        <v>355</v>
      </c>
      <c r="K92" s="51">
        <v>1</v>
      </c>
      <c r="L92" s="51">
        <v>1</v>
      </c>
      <c r="M92" s="51">
        <v>1</v>
      </c>
      <c r="N92" s="348">
        <v>1</v>
      </c>
      <c r="O92" s="46" t="s">
        <v>359</v>
      </c>
      <c r="P92" s="47">
        <v>42369</v>
      </c>
      <c r="Q92" s="70">
        <v>1</v>
      </c>
      <c r="R92" s="60">
        <v>1</v>
      </c>
      <c r="S92" s="60">
        <v>1</v>
      </c>
      <c r="T92" s="354">
        <f t="shared" si="6"/>
        <v>1</v>
      </c>
      <c r="U92" s="40" t="s">
        <v>181</v>
      </c>
      <c r="V92" s="40" t="s">
        <v>147</v>
      </c>
      <c r="W92" s="61" t="s">
        <v>181</v>
      </c>
      <c r="X92" s="61" t="s">
        <v>181</v>
      </c>
      <c r="Y92" s="372" t="s">
        <v>181</v>
      </c>
      <c r="Z92" s="71">
        <v>295149</v>
      </c>
      <c r="AA92" s="72" t="s">
        <v>165</v>
      </c>
      <c r="AB92" s="39" t="s">
        <v>594</v>
      </c>
      <c r="AC92" s="40" t="s">
        <v>155</v>
      </c>
    </row>
    <row r="93" spans="1:29" s="19" customFormat="1" ht="127.5" customHeight="1" x14ac:dyDescent="0.25">
      <c r="A93" s="286" t="s">
        <v>31</v>
      </c>
      <c r="B93" s="286" t="s">
        <v>32</v>
      </c>
      <c r="C93" s="286" t="s">
        <v>33</v>
      </c>
      <c r="D93" s="286" t="s">
        <v>66</v>
      </c>
      <c r="E93" s="286" t="s">
        <v>72</v>
      </c>
      <c r="F93" s="286" t="s">
        <v>74</v>
      </c>
      <c r="G93" s="142" t="s">
        <v>142</v>
      </c>
      <c r="H93" s="286" t="s">
        <v>360</v>
      </c>
      <c r="I93" s="286" t="s">
        <v>361</v>
      </c>
      <c r="J93" s="286" t="s">
        <v>362</v>
      </c>
      <c r="K93" s="147">
        <v>1</v>
      </c>
      <c r="L93" s="147">
        <v>1</v>
      </c>
      <c r="M93" s="147">
        <v>1</v>
      </c>
      <c r="N93" s="340">
        <v>1</v>
      </c>
      <c r="O93" s="46" t="s">
        <v>363</v>
      </c>
      <c r="P93" s="204">
        <v>42369</v>
      </c>
      <c r="Q93" s="70">
        <v>1</v>
      </c>
      <c r="R93" s="75">
        <v>1</v>
      </c>
      <c r="S93" s="76">
        <v>1</v>
      </c>
      <c r="T93" s="348">
        <f t="shared" si="6"/>
        <v>1</v>
      </c>
      <c r="U93" s="245">
        <v>10930160201</v>
      </c>
      <c r="V93" s="207" t="s">
        <v>147</v>
      </c>
      <c r="W93" s="192">
        <v>15000</v>
      </c>
      <c r="X93" s="192">
        <v>12817</v>
      </c>
      <c r="Y93" s="364">
        <f>+X93/W93</f>
        <v>0.85446666666666671</v>
      </c>
      <c r="Z93" s="159">
        <v>295149</v>
      </c>
      <c r="AA93" s="159" t="s">
        <v>165</v>
      </c>
      <c r="AB93" s="154" t="s">
        <v>641</v>
      </c>
      <c r="AC93" s="249" t="s">
        <v>155</v>
      </c>
    </row>
    <row r="94" spans="1:29" s="19" customFormat="1" ht="127.5" customHeight="1" x14ac:dyDescent="0.25">
      <c r="A94" s="287"/>
      <c r="B94" s="287"/>
      <c r="C94" s="287"/>
      <c r="D94" s="287"/>
      <c r="E94" s="287"/>
      <c r="F94" s="287"/>
      <c r="G94" s="143"/>
      <c r="H94" s="287"/>
      <c r="I94" s="287"/>
      <c r="J94" s="287"/>
      <c r="K94" s="148"/>
      <c r="L94" s="148"/>
      <c r="M94" s="148"/>
      <c r="N94" s="341"/>
      <c r="O94" s="46" t="s">
        <v>364</v>
      </c>
      <c r="P94" s="206"/>
      <c r="Q94" s="70">
        <v>1</v>
      </c>
      <c r="R94" s="75">
        <v>2</v>
      </c>
      <c r="S94" s="76">
        <v>2</v>
      </c>
      <c r="T94" s="348">
        <f t="shared" si="6"/>
        <v>1</v>
      </c>
      <c r="U94" s="247"/>
      <c r="V94" s="208"/>
      <c r="W94" s="194"/>
      <c r="X94" s="194"/>
      <c r="Y94" s="365"/>
      <c r="Z94" s="161"/>
      <c r="AA94" s="161"/>
      <c r="AB94" s="166"/>
      <c r="AC94" s="249"/>
    </row>
    <row r="95" spans="1:29" s="19" customFormat="1" ht="136.5" customHeight="1" x14ac:dyDescent="0.25">
      <c r="A95" s="110" t="s">
        <v>31</v>
      </c>
      <c r="B95" s="110" t="s">
        <v>32</v>
      </c>
      <c r="C95" s="110" t="s">
        <v>33</v>
      </c>
      <c r="D95" s="110" t="s">
        <v>66</v>
      </c>
      <c r="E95" s="110" t="s">
        <v>72</v>
      </c>
      <c r="F95" s="110" t="s">
        <v>75</v>
      </c>
      <c r="G95" s="111" t="s">
        <v>142</v>
      </c>
      <c r="H95" s="110" t="s">
        <v>365</v>
      </c>
      <c r="I95" s="110" t="s">
        <v>366</v>
      </c>
      <c r="J95" s="110" t="s">
        <v>367</v>
      </c>
      <c r="K95" s="70">
        <v>1</v>
      </c>
      <c r="L95" s="70">
        <v>1</v>
      </c>
      <c r="M95" s="70">
        <v>1</v>
      </c>
      <c r="N95" s="351">
        <v>1</v>
      </c>
      <c r="O95" s="46" t="s">
        <v>368</v>
      </c>
      <c r="P95" s="47">
        <v>42369</v>
      </c>
      <c r="Q95" s="51">
        <v>1</v>
      </c>
      <c r="R95" s="60">
        <v>1</v>
      </c>
      <c r="S95" s="60">
        <v>1</v>
      </c>
      <c r="T95" s="354">
        <f t="shared" ref="T95:T107" si="7">+S95/R95</f>
        <v>1</v>
      </c>
      <c r="U95" s="40" t="s">
        <v>181</v>
      </c>
      <c r="V95" s="40" t="s">
        <v>147</v>
      </c>
      <c r="W95" s="57" t="s">
        <v>181</v>
      </c>
      <c r="X95" s="57" t="s">
        <v>181</v>
      </c>
      <c r="Y95" s="372" t="s">
        <v>181</v>
      </c>
      <c r="Z95" s="71">
        <v>295149</v>
      </c>
      <c r="AA95" s="72" t="s">
        <v>165</v>
      </c>
      <c r="AB95" s="39" t="s">
        <v>369</v>
      </c>
      <c r="AC95" s="40" t="s">
        <v>155</v>
      </c>
    </row>
    <row r="96" spans="1:29" s="18" customFormat="1" ht="121.5" customHeight="1" x14ac:dyDescent="0.25">
      <c r="A96" s="284" t="s">
        <v>31</v>
      </c>
      <c r="B96" s="284" t="s">
        <v>32</v>
      </c>
      <c r="C96" s="284" t="s">
        <v>33</v>
      </c>
      <c r="D96" s="284" t="s">
        <v>76</v>
      </c>
      <c r="E96" s="284" t="s">
        <v>77</v>
      </c>
      <c r="F96" s="284" t="s">
        <v>78</v>
      </c>
      <c r="G96" s="142" t="s">
        <v>142</v>
      </c>
      <c r="H96" s="284" t="s">
        <v>370</v>
      </c>
      <c r="I96" s="284" t="s">
        <v>371</v>
      </c>
      <c r="J96" s="284" t="s">
        <v>372</v>
      </c>
      <c r="K96" s="152">
        <v>0.94</v>
      </c>
      <c r="L96" s="152">
        <v>1</v>
      </c>
      <c r="M96" s="152">
        <f>+(S96+S97)/2</f>
        <v>0.98090000000000011</v>
      </c>
      <c r="N96" s="342">
        <f>+M96/L96</f>
        <v>0.98090000000000011</v>
      </c>
      <c r="O96" s="77" t="s">
        <v>373</v>
      </c>
      <c r="P96" s="204">
        <v>42369</v>
      </c>
      <c r="Q96" s="51">
        <v>0.9</v>
      </c>
      <c r="R96" s="51">
        <v>1</v>
      </c>
      <c r="S96" s="51">
        <v>0.97430000000000005</v>
      </c>
      <c r="T96" s="351">
        <f t="shared" si="7"/>
        <v>0.97430000000000005</v>
      </c>
      <c r="U96" s="245">
        <v>10930170102</v>
      </c>
      <c r="V96" s="207" t="s">
        <v>147</v>
      </c>
      <c r="W96" s="192">
        <v>88017</v>
      </c>
      <c r="X96" s="192">
        <v>87363</v>
      </c>
      <c r="Y96" s="364">
        <f>+X96/W96</f>
        <v>0.9925696172330345</v>
      </c>
      <c r="Z96" s="186">
        <v>295149</v>
      </c>
      <c r="AA96" s="186" t="s">
        <v>148</v>
      </c>
      <c r="AB96" s="154" t="s">
        <v>595</v>
      </c>
      <c r="AC96" s="249" t="s">
        <v>149</v>
      </c>
    </row>
    <row r="97" spans="1:29" s="18" customFormat="1" ht="121.5" customHeight="1" x14ac:dyDescent="0.25">
      <c r="A97" s="285"/>
      <c r="B97" s="285"/>
      <c r="C97" s="285"/>
      <c r="D97" s="285"/>
      <c r="E97" s="285"/>
      <c r="F97" s="285"/>
      <c r="G97" s="143"/>
      <c r="H97" s="285"/>
      <c r="I97" s="285"/>
      <c r="J97" s="285"/>
      <c r="K97" s="153"/>
      <c r="L97" s="153"/>
      <c r="M97" s="153"/>
      <c r="N97" s="343"/>
      <c r="O97" s="77" t="s">
        <v>374</v>
      </c>
      <c r="P97" s="206"/>
      <c r="Q97" s="51">
        <v>0.98</v>
      </c>
      <c r="R97" s="51">
        <v>1</v>
      </c>
      <c r="S97" s="51">
        <v>0.98750000000000004</v>
      </c>
      <c r="T97" s="351">
        <f t="shared" si="7"/>
        <v>0.98750000000000004</v>
      </c>
      <c r="U97" s="247"/>
      <c r="V97" s="208"/>
      <c r="W97" s="194"/>
      <c r="X97" s="194"/>
      <c r="Y97" s="365"/>
      <c r="Z97" s="187"/>
      <c r="AA97" s="187"/>
      <c r="AB97" s="155"/>
      <c r="AC97" s="249"/>
    </row>
    <row r="98" spans="1:29" s="18" customFormat="1" ht="88.5" customHeight="1" x14ac:dyDescent="0.25">
      <c r="A98" s="284" t="s">
        <v>31</v>
      </c>
      <c r="B98" s="284" t="s">
        <v>32</v>
      </c>
      <c r="C98" s="284" t="s">
        <v>33</v>
      </c>
      <c r="D98" s="284" t="s">
        <v>76</v>
      </c>
      <c r="E98" s="284" t="s">
        <v>77</v>
      </c>
      <c r="F98" s="284" t="s">
        <v>79</v>
      </c>
      <c r="G98" s="142" t="s">
        <v>142</v>
      </c>
      <c r="H98" s="284" t="s">
        <v>375</v>
      </c>
      <c r="I98" s="284" t="s">
        <v>376</v>
      </c>
      <c r="J98" s="284" t="s">
        <v>372</v>
      </c>
      <c r="K98" s="152">
        <v>0.94</v>
      </c>
      <c r="L98" s="152">
        <v>1</v>
      </c>
      <c r="M98" s="152">
        <f>+(S96+S97)/2</f>
        <v>0.98090000000000011</v>
      </c>
      <c r="N98" s="342">
        <f>+M98/L98</f>
        <v>0.98090000000000011</v>
      </c>
      <c r="O98" s="77" t="s">
        <v>373</v>
      </c>
      <c r="P98" s="204">
        <v>42369</v>
      </c>
      <c r="Q98" s="51">
        <v>0.9</v>
      </c>
      <c r="R98" s="51">
        <v>1</v>
      </c>
      <c r="S98" s="51">
        <v>0.97</v>
      </c>
      <c r="T98" s="348">
        <f t="shared" si="7"/>
        <v>0.97</v>
      </c>
      <c r="U98" s="245">
        <v>10930170201</v>
      </c>
      <c r="V98" s="207" t="s">
        <v>147</v>
      </c>
      <c r="W98" s="222">
        <v>64219</v>
      </c>
      <c r="X98" s="198">
        <v>41997</v>
      </c>
      <c r="Y98" s="364">
        <f>+X98/W98</f>
        <v>0.65396533736121709</v>
      </c>
      <c r="Z98" s="186">
        <v>295149</v>
      </c>
      <c r="AA98" s="186" t="s">
        <v>148</v>
      </c>
      <c r="AB98" s="154" t="s">
        <v>642</v>
      </c>
      <c r="AC98" s="249" t="s">
        <v>149</v>
      </c>
    </row>
    <row r="99" spans="1:29" s="18" customFormat="1" ht="88.5" customHeight="1" x14ac:dyDescent="0.25">
      <c r="A99" s="285"/>
      <c r="B99" s="285"/>
      <c r="C99" s="285"/>
      <c r="D99" s="285"/>
      <c r="E99" s="285"/>
      <c r="F99" s="285"/>
      <c r="G99" s="143"/>
      <c r="H99" s="285"/>
      <c r="I99" s="285"/>
      <c r="J99" s="285"/>
      <c r="K99" s="153"/>
      <c r="L99" s="153"/>
      <c r="M99" s="153"/>
      <c r="N99" s="343"/>
      <c r="O99" s="77" t="s">
        <v>374</v>
      </c>
      <c r="P99" s="206"/>
      <c r="Q99" s="51">
        <v>0.98</v>
      </c>
      <c r="R99" s="51">
        <v>1</v>
      </c>
      <c r="S99" s="51">
        <v>0.99</v>
      </c>
      <c r="T99" s="348">
        <f t="shared" si="7"/>
        <v>0.99</v>
      </c>
      <c r="U99" s="247"/>
      <c r="V99" s="208"/>
      <c r="W99" s="223"/>
      <c r="X99" s="200"/>
      <c r="Y99" s="365"/>
      <c r="Z99" s="187"/>
      <c r="AA99" s="187"/>
      <c r="AB99" s="155"/>
      <c r="AC99" s="249"/>
    </row>
    <row r="100" spans="1:29" s="18" customFormat="1" ht="94.5" customHeight="1" x14ac:dyDescent="0.25">
      <c r="A100" s="163" t="s">
        <v>31</v>
      </c>
      <c r="B100" s="163" t="s">
        <v>32</v>
      </c>
      <c r="C100" s="163" t="s">
        <v>33</v>
      </c>
      <c r="D100" s="163" t="s">
        <v>76</v>
      </c>
      <c r="E100" s="163" t="s">
        <v>77</v>
      </c>
      <c r="F100" s="163" t="s">
        <v>80</v>
      </c>
      <c r="G100" s="142" t="s">
        <v>142</v>
      </c>
      <c r="H100" s="163" t="s">
        <v>377</v>
      </c>
      <c r="I100" s="163" t="s">
        <v>378</v>
      </c>
      <c r="J100" s="163" t="s">
        <v>372</v>
      </c>
      <c r="K100" s="152">
        <v>0.99</v>
      </c>
      <c r="L100" s="152">
        <v>1</v>
      </c>
      <c r="M100" s="152">
        <f>(T100+T101)/2</f>
        <v>0.45</v>
      </c>
      <c r="N100" s="342">
        <f>+M100/L100</f>
        <v>0.45</v>
      </c>
      <c r="O100" s="46" t="s">
        <v>379</v>
      </c>
      <c r="P100" s="204">
        <v>42369</v>
      </c>
      <c r="Q100" s="51">
        <v>1</v>
      </c>
      <c r="R100" s="51">
        <v>1</v>
      </c>
      <c r="S100" s="51">
        <v>0.9</v>
      </c>
      <c r="T100" s="348">
        <f t="shared" si="7"/>
        <v>0.9</v>
      </c>
      <c r="U100" s="245">
        <v>10930170202</v>
      </c>
      <c r="V100" s="207" t="s">
        <v>147</v>
      </c>
      <c r="W100" s="222">
        <v>29986</v>
      </c>
      <c r="X100" s="198">
        <v>29986</v>
      </c>
      <c r="Y100" s="364">
        <f>+X100/W100</f>
        <v>1</v>
      </c>
      <c r="Z100" s="186">
        <v>295149</v>
      </c>
      <c r="AA100" s="186" t="s">
        <v>148</v>
      </c>
      <c r="AB100" s="154" t="s">
        <v>601</v>
      </c>
      <c r="AC100" s="249" t="s">
        <v>380</v>
      </c>
    </row>
    <row r="101" spans="1:29" s="18" customFormat="1" ht="94.5" customHeight="1" x14ac:dyDescent="0.25">
      <c r="A101" s="164"/>
      <c r="B101" s="164"/>
      <c r="C101" s="164"/>
      <c r="D101" s="164"/>
      <c r="E101" s="164"/>
      <c r="F101" s="164"/>
      <c r="G101" s="143"/>
      <c r="H101" s="164"/>
      <c r="I101" s="164"/>
      <c r="J101" s="164"/>
      <c r="K101" s="153"/>
      <c r="L101" s="153"/>
      <c r="M101" s="153"/>
      <c r="N101" s="343"/>
      <c r="O101" s="46" t="s">
        <v>381</v>
      </c>
      <c r="P101" s="206"/>
      <c r="Q101" s="51">
        <v>0.98</v>
      </c>
      <c r="R101" s="51">
        <v>0.98</v>
      </c>
      <c r="S101" s="51">
        <v>0.95099999999999996</v>
      </c>
      <c r="T101" s="348">
        <v>0</v>
      </c>
      <c r="U101" s="247"/>
      <c r="V101" s="208"/>
      <c r="W101" s="223"/>
      <c r="X101" s="200"/>
      <c r="Y101" s="365"/>
      <c r="Z101" s="187"/>
      <c r="AA101" s="187"/>
      <c r="AB101" s="155"/>
      <c r="AC101" s="249"/>
    </row>
    <row r="102" spans="1:29" s="18" customFormat="1" ht="59.25" customHeight="1" x14ac:dyDescent="0.25">
      <c r="A102" s="284" t="s">
        <v>31</v>
      </c>
      <c r="B102" s="284" t="s">
        <v>32</v>
      </c>
      <c r="C102" s="284" t="s">
        <v>33</v>
      </c>
      <c r="D102" s="284" t="s">
        <v>76</v>
      </c>
      <c r="E102" s="284" t="s">
        <v>77</v>
      </c>
      <c r="F102" s="284" t="s">
        <v>81</v>
      </c>
      <c r="G102" s="142" t="s">
        <v>142</v>
      </c>
      <c r="H102" s="284" t="s">
        <v>382</v>
      </c>
      <c r="I102" s="284" t="s">
        <v>383</v>
      </c>
      <c r="J102" s="284" t="s">
        <v>372</v>
      </c>
      <c r="K102" s="152">
        <v>0.7</v>
      </c>
      <c r="L102" s="152">
        <v>1</v>
      </c>
      <c r="M102" s="152">
        <f>+(S102*0.2)+(S103*0.8)</f>
        <v>0.90000000000000013</v>
      </c>
      <c r="N102" s="342">
        <f>+M102/L102</f>
        <v>0.90000000000000013</v>
      </c>
      <c r="O102" s="46" t="s">
        <v>384</v>
      </c>
      <c r="P102" s="204">
        <v>42369</v>
      </c>
      <c r="Q102" s="51">
        <v>1</v>
      </c>
      <c r="R102" s="51">
        <v>1</v>
      </c>
      <c r="S102" s="51">
        <v>0.9</v>
      </c>
      <c r="T102" s="348">
        <f t="shared" si="7"/>
        <v>0.9</v>
      </c>
      <c r="U102" s="207" t="s">
        <v>181</v>
      </c>
      <c r="V102" s="207" t="s">
        <v>147</v>
      </c>
      <c r="W102" s="222" t="s">
        <v>181</v>
      </c>
      <c r="X102" s="222" t="s">
        <v>181</v>
      </c>
      <c r="Y102" s="373" t="s">
        <v>181</v>
      </c>
      <c r="Z102" s="186">
        <v>295149</v>
      </c>
      <c r="AA102" s="186" t="s">
        <v>148</v>
      </c>
      <c r="AB102" s="154" t="s">
        <v>587</v>
      </c>
      <c r="AC102" s="249" t="s">
        <v>380</v>
      </c>
    </row>
    <row r="103" spans="1:29" s="18" customFormat="1" ht="59.25" customHeight="1" x14ac:dyDescent="0.25">
      <c r="A103" s="285"/>
      <c r="B103" s="285"/>
      <c r="C103" s="285"/>
      <c r="D103" s="285"/>
      <c r="E103" s="285"/>
      <c r="F103" s="285"/>
      <c r="G103" s="143"/>
      <c r="H103" s="285"/>
      <c r="I103" s="285"/>
      <c r="J103" s="285"/>
      <c r="K103" s="153"/>
      <c r="L103" s="153"/>
      <c r="M103" s="153"/>
      <c r="N103" s="343"/>
      <c r="O103" s="46" t="s">
        <v>385</v>
      </c>
      <c r="P103" s="206"/>
      <c r="Q103" s="51">
        <v>0.7</v>
      </c>
      <c r="R103" s="51">
        <v>1</v>
      </c>
      <c r="S103" s="51">
        <v>0.9</v>
      </c>
      <c r="T103" s="348">
        <f t="shared" si="7"/>
        <v>0.9</v>
      </c>
      <c r="U103" s="208"/>
      <c r="V103" s="208"/>
      <c r="W103" s="223"/>
      <c r="X103" s="223"/>
      <c r="Y103" s="374"/>
      <c r="Z103" s="187"/>
      <c r="AA103" s="187"/>
      <c r="AB103" s="166"/>
      <c r="AC103" s="249"/>
    </row>
    <row r="104" spans="1:29" s="18" customFormat="1" ht="84.75" customHeight="1" x14ac:dyDescent="0.25">
      <c r="A104" s="110" t="s">
        <v>31</v>
      </c>
      <c r="B104" s="110" t="s">
        <v>32</v>
      </c>
      <c r="C104" s="110" t="s">
        <v>33</v>
      </c>
      <c r="D104" s="110" t="s">
        <v>76</v>
      </c>
      <c r="E104" s="110" t="s">
        <v>77</v>
      </c>
      <c r="F104" s="110" t="s">
        <v>82</v>
      </c>
      <c r="G104" s="111" t="s">
        <v>142</v>
      </c>
      <c r="H104" s="110" t="s">
        <v>386</v>
      </c>
      <c r="I104" s="110" t="s">
        <v>387</v>
      </c>
      <c r="J104" s="110" t="s">
        <v>372</v>
      </c>
      <c r="K104" s="51">
        <v>1</v>
      </c>
      <c r="L104" s="70">
        <v>1</v>
      </c>
      <c r="M104" s="70">
        <f>+S104</f>
        <v>1</v>
      </c>
      <c r="N104" s="351">
        <f>+M104/L104</f>
        <v>1</v>
      </c>
      <c r="O104" s="46" t="s">
        <v>388</v>
      </c>
      <c r="P104" s="47">
        <v>42369</v>
      </c>
      <c r="Q104" s="70">
        <v>1</v>
      </c>
      <c r="R104" s="60">
        <v>1</v>
      </c>
      <c r="S104" s="60">
        <v>1</v>
      </c>
      <c r="T104" s="354">
        <f t="shared" si="7"/>
        <v>1</v>
      </c>
      <c r="U104" s="40" t="s">
        <v>181</v>
      </c>
      <c r="V104" s="40" t="s">
        <v>147</v>
      </c>
      <c r="W104" s="57" t="s">
        <v>181</v>
      </c>
      <c r="X104" s="57" t="s">
        <v>181</v>
      </c>
      <c r="Y104" s="372" t="s">
        <v>181</v>
      </c>
      <c r="Z104" s="71">
        <v>295149</v>
      </c>
      <c r="AA104" s="72" t="s">
        <v>148</v>
      </c>
      <c r="AB104" s="39" t="s">
        <v>574</v>
      </c>
      <c r="AC104" s="40" t="s">
        <v>380</v>
      </c>
    </row>
    <row r="105" spans="1:29" s="18" customFormat="1" ht="78" customHeight="1" x14ac:dyDescent="0.25">
      <c r="A105" s="110" t="s">
        <v>31</v>
      </c>
      <c r="B105" s="110" t="s">
        <v>32</v>
      </c>
      <c r="C105" s="110" t="s">
        <v>33</v>
      </c>
      <c r="D105" s="110" t="s">
        <v>76</v>
      </c>
      <c r="E105" s="110" t="s">
        <v>77</v>
      </c>
      <c r="F105" s="110" t="s">
        <v>82</v>
      </c>
      <c r="G105" s="111" t="s">
        <v>142</v>
      </c>
      <c r="H105" s="110" t="s">
        <v>389</v>
      </c>
      <c r="I105" s="110" t="s">
        <v>387</v>
      </c>
      <c r="J105" s="110" t="s">
        <v>372</v>
      </c>
      <c r="K105" s="51">
        <v>0</v>
      </c>
      <c r="L105" s="51">
        <v>1</v>
      </c>
      <c r="M105" s="51">
        <f>+S105</f>
        <v>1</v>
      </c>
      <c r="N105" s="348">
        <f>+M105/L105</f>
        <v>1</v>
      </c>
      <c r="O105" s="46" t="s">
        <v>390</v>
      </c>
      <c r="P105" s="47">
        <v>42369</v>
      </c>
      <c r="Q105" s="51">
        <v>0</v>
      </c>
      <c r="R105" s="60">
        <v>1</v>
      </c>
      <c r="S105" s="60">
        <v>1</v>
      </c>
      <c r="T105" s="354">
        <f t="shared" si="7"/>
        <v>1</v>
      </c>
      <c r="U105" s="40" t="s">
        <v>181</v>
      </c>
      <c r="V105" s="40" t="s">
        <v>147</v>
      </c>
      <c r="W105" s="57" t="s">
        <v>181</v>
      </c>
      <c r="X105" s="57" t="s">
        <v>181</v>
      </c>
      <c r="Y105" s="372" t="s">
        <v>181</v>
      </c>
      <c r="Z105" s="71">
        <v>295149</v>
      </c>
      <c r="AA105" s="72" t="s">
        <v>148</v>
      </c>
      <c r="AB105" s="39" t="s">
        <v>575</v>
      </c>
      <c r="AC105" s="40" t="s">
        <v>380</v>
      </c>
    </row>
    <row r="106" spans="1:29" s="18" customFormat="1" ht="164.25" customHeight="1" x14ac:dyDescent="0.25">
      <c r="A106" s="110" t="s">
        <v>31</v>
      </c>
      <c r="B106" s="110" t="s">
        <v>32</v>
      </c>
      <c r="C106" s="110" t="s">
        <v>33</v>
      </c>
      <c r="D106" s="110" t="s">
        <v>76</v>
      </c>
      <c r="E106" s="110" t="s">
        <v>77</v>
      </c>
      <c r="F106" s="110" t="s">
        <v>83</v>
      </c>
      <c r="G106" s="111" t="s">
        <v>142</v>
      </c>
      <c r="H106" s="110" t="s">
        <v>391</v>
      </c>
      <c r="I106" s="110" t="s">
        <v>392</v>
      </c>
      <c r="J106" s="110" t="s">
        <v>372</v>
      </c>
      <c r="K106" s="51">
        <v>0.5</v>
      </c>
      <c r="L106" s="51">
        <v>1</v>
      </c>
      <c r="M106" s="51">
        <v>1</v>
      </c>
      <c r="N106" s="348">
        <f>+M106/L106</f>
        <v>1</v>
      </c>
      <c r="O106" s="46" t="s">
        <v>393</v>
      </c>
      <c r="P106" s="47">
        <v>42369</v>
      </c>
      <c r="Q106" s="51">
        <v>0.5</v>
      </c>
      <c r="R106" s="51">
        <v>1</v>
      </c>
      <c r="S106" s="51">
        <v>1</v>
      </c>
      <c r="T106" s="348">
        <f t="shared" si="7"/>
        <v>1</v>
      </c>
      <c r="U106" s="56">
        <v>10930170402</v>
      </c>
      <c r="V106" s="40" t="s">
        <v>147</v>
      </c>
      <c r="W106" s="125">
        <v>24800</v>
      </c>
      <c r="X106" s="126">
        <v>24480</v>
      </c>
      <c r="Y106" s="370">
        <f>+X106/W106</f>
        <v>0.98709677419354835</v>
      </c>
      <c r="Z106" s="71">
        <v>295149</v>
      </c>
      <c r="AA106" s="72" t="s">
        <v>148</v>
      </c>
      <c r="AB106" s="39" t="s">
        <v>618</v>
      </c>
      <c r="AC106" s="40" t="s">
        <v>380</v>
      </c>
    </row>
    <row r="107" spans="1:29" s="18" customFormat="1" ht="115.5" x14ac:dyDescent="0.25">
      <c r="A107" s="110" t="s">
        <v>31</v>
      </c>
      <c r="B107" s="110" t="s">
        <v>32</v>
      </c>
      <c r="C107" s="110" t="s">
        <v>33</v>
      </c>
      <c r="D107" s="110" t="s">
        <v>76</v>
      </c>
      <c r="E107" s="110" t="s">
        <v>77</v>
      </c>
      <c r="F107" s="110" t="s">
        <v>83</v>
      </c>
      <c r="G107" s="111" t="s">
        <v>142</v>
      </c>
      <c r="H107" s="110" t="s">
        <v>394</v>
      </c>
      <c r="I107" s="110" t="s">
        <v>395</v>
      </c>
      <c r="J107" s="110" t="s">
        <v>372</v>
      </c>
      <c r="K107" s="78">
        <v>0</v>
      </c>
      <c r="L107" s="51">
        <v>1</v>
      </c>
      <c r="M107" s="51">
        <f>+T107</f>
        <v>1</v>
      </c>
      <c r="N107" s="348">
        <f>+M107/L107</f>
        <v>1</v>
      </c>
      <c r="O107" s="46" t="s">
        <v>396</v>
      </c>
      <c r="P107" s="47">
        <v>42369</v>
      </c>
      <c r="Q107" s="78">
        <v>0</v>
      </c>
      <c r="R107" s="60">
        <v>1</v>
      </c>
      <c r="S107" s="60">
        <v>1</v>
      </c>
      <c r="T107" s="354">
        <f t="shared" si="7"/>
        <v>1</v>
      </c>
      <c r="U107" s="40" t="s">
        <v>181</v>
      </c>
      <c r="V107" s="40" t="s">
        <v>147</v>
      </c>
      <c r="W107" s="57" t="s">
        <v>181</v>
      </c>
      <c r="X107" s="57" t="s">
        <v>181</v>
      </c>
      <c r="Y107" s="372" t="s">
        <v>181</v>
      </c>
      <c r="Z107" s="71">
        <v>295149</v>
      </c>
      <c r="AA107" s="72" t="s">
        <v>148</v>
      </c>
      <c r="AB107" s="39" t="s">
        <v>575</v>
      </c>
      <c r="AC107" s="40" t="s">
        <v>380</v>
      </c>
    </row>
    <row r="108" spans="1:29" s="18" customFormat="1" ht="115.5" x14ac:dyDescent="0.25">
      <c r="A108" s="110" t="s">
        <v>31</v>
      </c>
      <c r="B108" s="110" t="s">
        <v>32</v>
      </c>
      <c r="C108" s="110" t="s">
        <v>33</v>
      </c>
      <c r="D108" s="110" t="s">
        <v>76</v>
      </c>
      <c r="E108" s="110" t="s">
        <v>77</v>
      </c>
      <c r="F108" s="110" t="s">
        <v>83</v>
      </c>
      <c r="G108" s="111" t="s">
        <v>142</v>
      </c>
      <c r="H108" s="110" t="s">
        <v>397</v>
      </c>
      <c r="I108" s="110" t="s">
        <v>395</v>
      </c>
      <c r="J108" s="110" t="s">
        <v>372</v>
      </c>
      <c r="K108" s="70">
        <v>1</v>
      </c>
      <c r="L108" s="70">
        <v>1</v>
      </c>
      <c r="M108" s="70">
        <v>1</v>
      </c>
      <c r="N108" s="351">
        <v>1</v>
      </c>
      <c r="O108" s="46" t="s">
        <v>398</v>
      </c>
      <c r="P108" s="47">
        <v>42369</v>
      </c>
      <c r="Q108" s="70">
        <v>1</v>
      </c>
      <c r="R108" s="70">
        <v>1</v>
      </c>
      <c r="S108" s="70">
        <v>1</v>
      </c>
      <c r="T108" s="351">
        <v>1</v>
      </c>
      <c r="U108" s="56">
        <v>10930170405</v>
      </c>
      <c r="V108" s="40" t="s">
        <v>147</v>
      </c>
      <c r="W108" s="79">
        <v>83513</v>
      </c>
      <c r="X108" s="73">
        <v>83473</v>
      </c>
      <c r="Y108" s="370">
        <f>+X108/W108</f>
        <v>0.99952103265359882</v>
      </c>
      <c r="Z108" s="71">
        <v>295149</v>
      </c>
      <c r="AA108" s="72" t="s">
        <v>148</v>
      </c>
      <c r="AB108" s="39" t="s">
        <v>576</v>
      </c>
      <c r="AC108" s="40" t="s">
        <v>380</v>
      </c>
    </row>
    <row r="109" spans="1:29" s="18" customFormat="1" ht="83.25" customHeight="1" x14ac:dyDescent="0.25">
      <c r="A109" s="163" t="s">
        <v>31</v>
      </c>
      <c r="B109" s="163" t="s">
        <v>32</v>
      </c>
      <c r="C109" s="163" t="s">
        <v>33</v>
      </c>
      <c r="D109" s="163" t="s">
        <v>76</v>
      </c>
      <c r="E109" s="163" t="s">
        <v>77</v>
      </c>
      <c r="F109" s="163" t="s">
        <v>83</v>
      </c>
      <c r="G109" s="142" t="s">
        <v>142</v>
      </c>
      <c r="H109" s="284" t="s">
        <v>399</v>
      </c>
      <c r="I109" s="284" t="s">
        <v>400</v>
      </c>
      <c r="J109" s="284" t="s">
        <v>372</v>
      </c>
      <c r="K109" s="152">
        <v>1</v>
      </c>
      <c r="L109" s="152">
        <v>1</v>
      </c>
      <c r="M109" s="152">
        <f>+(S109+S110)/2</f>
        <v>1</v>
      </c>
      <c r="N109" s="342">
        <f>+M109</f>
        <v>1</v>
      </c>
      <c r="O109" s="46" t="s">
        <v>401</v>
      </c>
      <c r="P109" s="204">
        <v>42369</v>
      </c>
      <c r="Q109" s="70">
        <v>1</v>
      </c>
      <c r="R109" s="70">
        <v>1</v>
      </c>
      <c r="S109" s="70">
        <v>1</v>
      </c>
      <c r="T109" s="351">
        <f t="shared" ref="T109:T115" si="8">+S109/R109</f>
        <v>1</v>
      </c>
      <c r="U109" s="245">
        <v>10930170404</v>
      </c>
      <c r="V109" s="207" t="s">
        <v>147</v>
      </c>
      <c r="W109" s="184">
        <v>138187</v>
      </c>
      <c r="X109" s="184">
        <v>123848</v>
      </c>
      <c r="Y109" s="364">
        <f>+X109/W109</f>
        <v>0.89623481224717227</v>
      </c>
      <c r="Z109" s="186">
        <v>295149</v>
      </c>
      <c r="AA109" s="186" t="s">
        <v>148</v>
      </c>
      <c r="AB109" s="154" t="s">
        <v>619</v>
      </c>
      <c r="AC109" s="249" t="s">
        <v>149</v>
      </c>
    </row>
    <row r="110" spans="1:29" s="18" customFormat="1" ht="83.25" customHeight="1" x14ac:dyDescent="0.25">
      <c r="A110" s="164"/>
      <c r="B110" s="164" t="s">
        <v>32</v>
      </c>
      <c r="C110" s="164" t="s">
        <v>33</v>
      </c>
      <c r="D110" s="164" t="s">
        <v>76</v>
      </c>
      <c r="E110" s="164" t="s">
        <v>77</v>
      </c>
      <c r="F110" s="164" t="s">
        <v>83</v>
      </c>
      <c r="G110" s="143"/>
      <c r="H110" s="285"/>
      <c r="I110" s="285"/>
      <c r="J110" s="285"/>
      <c r="K110" s="153"/>
      <c r="L110" s="153"/>
      <c r="M110" s="153"/>
      <c r="N110" s="343"/>
      <c r="O110" s="46" t="s">
        <v>402</v>
      </c>
      <c r="P110" s="206"/>
      <c r="Q110" s="70">
        <v>1</v>
      </c>
      <c r="R110" s="70">
        <v>1</v>
      </c>
      <c r="S110" s="80">
        <v>1</v>
      </c>
      <c r="T110" s="358">
        <f t="shared" si="8"/>
        <v>1</v>
      </c>
      <c r="U110" s="247"/>
      <c r="V110" s="208"/>
      <c r="W110" s="185"/>
      <c r="X110" s="185"/>
      <c r="Y110" s="365"/>
      <c r="Z110" s="187"/>
      <c r="AA110" s="187"/>
      <c r="AB110" s="155"/>
      <c r="AC110" s="249"/>
    </row>
    <row r="111" spans="1:29" s="21" customFormat="1" ht="51" x14ac:dyDescent="0.25">
      <c r="A111" s="262" t="s">
        <v>31</v>
      </c>
      <c r="B111" s="262" t="s">
        <v>32</v>
      </c>
      <c r="C111" s="262" t="s">
        <v>84</v>
      </c>
      <c r="D111" s="262" t="s">
        <v>85</v>
      </c>
      <c r="E111" s="262" t="s">
        <v>86</v>
      </c>
      <c r="F111" s="262" t="s">
        <v>87</v>
      </c>
      <c r="G111" s="273" t="s">
        <v>142</v>
      </c>
      <c r="H111" s="262" t="s">
        <v>403</v>
      </c>
      <c r="I111" s="262" t="s">
        <v>404</v>
      </c>
      <c r="J111" s="262" t="s">
        <v>405</v>
      </c>
      <c r="K111" s="243">
        <v>1</v>
      </c>
      <c r="L111" s="243">
        <v>1</v>
      </c>
      <c r="M111" s="243">
        <f>+AVERAGE(S111:S114)</f>
        <v>1</v>
      </c>
      <c r="N111" s="340">
        <f>+M111/L111</f>
        <v>1</v>
      </c>
      <c r="O111" s="81" t="s">
        <v>406</v>
      </c>
      <c r="P111" s="265">
        <v>42369</v>
      </c>
      <c r="Q111" s="82">
        <v>1</v>
      </c>
      <c r="R111" s="82">
        <v>1</v>
      </c>
      <c r="S111" s="83">
        <v>1</v>
      </c>
      <c r="T111" s="348">
        <f t="shared" si="8"/>
        <v>1</v>
      </c>
      <c r="U111" s="276">
        <v>10935110103</v>
      </c>
      <c r="V111" s="241" t="s">
        <v>147</v>
      </c>
      <c r="W111" s="188" t="s">
        <v>181</v>
      </c>
      <c r="X111" s="188" t="s">
        <v>181</v>
      </c>
      <c r="Y111" s="361" t="s">
        <v>181</v>
      </c>
      <c r="Z111" s="169">
        <v>295149</v>
      </c>
      <c r="AA111" s="169" t="s">
        <v>165</v>
      </c>
      <c r="AB111" s="171" t="s">
        <v>577</v>
      </c>
      <c r="AC111" s="250" t="s">
        <v>407</v>
      </c>
    </row>
    <row r="112" spans="1:29" s="19" customFormat="1" ht="51" x14ac:dyDescent="0.25">
      <c r="A112" s="263"/>
      <c r="B112" s="263"/>
      <c r="C112" s="263"/>
      <c r="D112" s="263"/>
      <c r="E112" s="263"/>
      <c r="F112" s="263"/>
      <c r="G112" s="274"/>
      <c r="H112" s="263"/>
      <c r="I112" s="263"/>
      <c r="J112" s="263"/>
      <c r="K112" s="272"/>
      <c r="L112" s="272"/>
      <c r="M112" s="272"/>
      <c r="N112" s="350"/>
      <c r="O112" s="84" t="s">
        <v>408</v>
      </c>
      <c r="P112" s="266"/>
      <c r="Q112" s="82">
        <v>1</v>
      </c>
      <c r="R112" s="82">
        <v>1</v>
      </c>
      <c r="S112" s="83">
        <v>1</v>
      </c>
      <c r="T112" s="348">
        <f t="shared" si="8"/>
        <v>1</v>
      </c>
      <c r="U112" s="277"/>
      <c r="V112" s="271"/>
      <c r="W112" s="279"/>
      <c r="X112" s="189"/>
      <c r="Y112" s="363"/>
      <c r="Z112" s="178"/>
      <c r="AA112" s="178"/>
      <c r="AB112" s="191"/>
      <c r="AC112" s="250"/>
    </row>
    <row r="113" spans="1:29" s="19" customFormat="1" ht="76.5" x14ac:dyDescent="0.25">
      <c r="A113" s="263"/>
      <c r="B113" s="263"/>
      <c r="C113" s="263"/>
      <c r="D113" s="263"/>
      <c r="E113" s="263"/>
      <c r="F113" s="263"/>
      <c r="G113" s="274"/>
      <c r="H113" s="263"/>
      <c r="I113" s="263"/>
      <c r="J113" s="263"/>
      <c r="K113" s="272"/>
      <c r="L113" s="272"/>
      <c r="M113" s="272"/>
      <c r="N113" s="350"/>
      <c r="O113" s="84" t="s">
        <v>409</v>
      </c>
      <c r="P113" s="266"/>
      <c r="Q113" s="82">
        <v>1</v>
      </c>
      <c r="R113" s="82">
        <v>1</v>
      </c>
      <c r="S113" s="83">
        <v>1</v>
      </c>
      <c r="T113" s="348">
        <f t="shared" si="8"/>
        <v>1</v>
      </c>
      <c r="U113" s="277"/>
      <c r="V113" s="271"/>
      <c r="W113" s="279"/>
      <c r="X113" s="189"/>
      <c r="Y113" s="363"/>
      <c r="Z113" s="178"/>
      <c r="AA113" s="178"/>
      <c r="AB113" s="191"/>
      <c r="AC113" s="250"/>
    </row>
    <row r="114" spans="1:29" s="19" customFormat="1" ht="51" x14ac:dyDescent="0.25">
      <c r="A114" s="264"/>
      <c r="B114" s="264"/>
      <c r="C114" s="264"/>
      <c r="D114" s="264"/>
      <c r="E114" s="264"/>
      <c r="F114" s="264"/>
      <c r="G114" s="275"/>
      <c r="H114" s="264"/>
      <c r="I114" s="264"/>
      <c r="J114" s="264"/>
      <c r="K114" s="244"/>
      <c r="L114" s="244"/>
      <c r="M114" s="244"/>
      <c r="N114" s="341"/>
      <c r="O114" s="84" t="s">
        <v>410</v>
      </c>
      <c r="P114" s="267"/>
      <c r="Q114" s="82">
        <v>1</v>
      </c>
      <c r="R114" s="82">
        <v>1</v>
      </c>
      <c r="S114" s="83">
        <v>1</v>
      </c>
      <c r="T114" s="348">
        <f t="shared" si="8"/>
        <v>1</v>
      </c>
      <c r="U114" s="278"/>
      <c r="V114" s="242"/>
      <c r="W114" s="280"/>
      <c r="X114" s="190"/>
      <c r="Y114" s="362"/>
      <c r="Z114" s="170"/>
      <c r="AA114" s="170"/>
      <c r="AB114" s="175"/>
      <c r="AC114" s="250"/>
    </row>
    <row r="115" spans="1:29" s="30" customFormat="1" ht="115.5" x14ac:dyDescent="0.25">
      <c r="A115" s="117" t="s">
        <v>31</v>
      </c>
      <c r="B115" s="117" t="s">
        <v>32</v>
      </c>
      <c r="C115" s="117" t="s">
        <v>84</v>
      </c>
      <c r="D115" s="117" t="s">
        <v>88</v>
      </c>
      <c r="E115" s="117" t="s">
        <v>86</v>
      </c>
      <c r="F115" s="117" t="s">
        <v>89</v>
      </c>
      <c r="G115" s="118" t="s">
        <v>142</v>
      </c>
      <c r="H115" s="117" t="s">
        <v>411</v>
      </c>
      <c r="I115" s="117" t="s">
        <v>412</v>
      </c>
      <c r="J115" s="119" t="s">
        <v>413</v>
      </c>
      <c r="K115" s="85">
        <v>1</v>
      </c>
      <c r="L115" s="85">
        <v>1</v>
      </c>
      <c r="M115" s="85">
        <f>+S115</f>
        <v>1</v>
      </c>
      <c r="N115" s="349">
        <f>+M115/L115</f>
        <v>1</v>
      </c>
      <c r="O115" s="84" t="s">
        <v>414</v>
      </c>
      <c r="P115" s="86">
        <v>42369</v>
      </c>
      <c r="Q115" s="82">
        <v>1</v>
      </c>
      <c r="R115" s="82">
        <v>1</v>
      </c>
      <c r="S115" s="82">
        <v>1</v>
      </c>
      <c r="T115" s="351">
        <f t="shared" si="8"/>
        <v>1</v>
      </c>
      <c r="U115" s="44" t="s">
        <v>181</v>
      </c>
      <c r="V115" s="44" t="s">
        <v>147</v>
      </c>
      <c r="W115" s="87" t="s">
        <v>181</v>
      </c>
      <c r="X115" s="87" t="s">
        <v>181</v>
      </c>
      <c r="Y115" s="372" t="s">
        <v>181</v>
      </c>
      <c r="Z115" s="88">
        <v>295149</v>
      </c>
      <c r="AA115" s="89" t="s">
        <v>165</v>
      </c>
      <c r="AB115" s="122" t="s">
        <v>415</v>
      </c>
      <c r="AC115" s="44" t="s">
        <v>407</v>
      </c>
    </row>
    <row r="116" spans="1:29" s="30" customFormat="1" ht="84.75" customHeight="1" x14ac:dyDescent="0.25">
      <c r="A116" s="262" t="s">
        <v>31</v>
      </c>
      <c r="B116" s="262" t="s">
        <v>32</v>
      </c>
      <c r="C116" s="262" t="s">
        <v>84</v>
      </c>
      <c r="D116" s="262" t="s">
        <v>90</v>
      </c>
      <c r="E116" s="262" t="s">
        <v>86</v>
      </c>
      <c r="F116" s="262" t="s">
        <v>91</v>
      </c>
      <c r="G116" s="273" t="s">
        <v>142</v>
      </c>
      <c r="H116" s="262" t="s">
        <v>416</v>
      </c>
      <c r="I116" s="262" t="s">
        <v>417</v>
      </c>
      <c r="J116" s="262" t="s">
        <v>417</v>
      </c>
      <c r="K116" s="243">
        <v>1</v>
      </c>
      <c r="L116" s="243">
        <v>1</v>
      </c>
      <c r="M116" s="243">
        <v>1</v>
      </c>
      <c r="N116" s="340">
        <v>1</v>
      </c>
      <c r="O116" s="84" t="s">
        <v>418</v>
      </c>
      <c r="P116" s="265">
        <v>42369</v>
      </c>
      <c r="Q116" s="243">
        <v>1</v>
      </c>
      <c r="R116" s="243">
        <v>1</v>
      </c>
      <c r="S116" s="90">
        <v>1</v>
      </c>
      <c r="T116" s="359">
        <v>1</v>
      </c>
      <c r="U116" s="241">
        <v>10935110301</v>
      </c>
      <c r="V116" s="241" t="s">
        <v>147</v>
      </c>
      <c r="W116" s="248">
        <v>33000</v>
      </c>
      <c r="X116" s="173">
        <v>32965</v>
      </c>
      <c r="Y116" s="361">
        <f>+X116/W116</f>
        <v>0.9989393939393939</v>
      </c>
      <c r="Z116" s="169">
        <v>911</v>
      </c>
      <c r="AA116" s="169" t="s">
        <v>165</v>
      </c>
      <c r="AB116" s="171" t="s">
        <v>582</v>
      </c>
      <c r="AC116" s="250" t="s">
        <v>407</v>
      </c>
    </row>
    <row r="117" spans="1:29" s="30" customFormat="1" ht="84.75" customHeight="1" x14ac:dyDescent="0.25">
      <c r="A117" s="264"/>
      <c r="B117" s="264"/>
      <c r="C117" s="264"/>
      <c r="D117" s="264"/>
      <c r="E117" s="264"/>
      <c r="F117" s="264"/>
      <c r="G117" s="275"/>
      <c r="H117" s="264"/>
      <c r="I117" s="264"/>
      <c r="J117" s="264"/>
      <c r="K117" s="244"/>
      <c r="L117" s="244"/>
      <c r="M117" s="244"/>
      <c r="N117" s="341"/>
      <c r="O117" s="84" t="s">
        <v>419</v>
      </c>
      <c r="P117" s="267"/>
      <c r="Q117" s="244"/>
      <c r="R117" s="244"/>
      <c r="S117" s="91">
        <v>1</v>
      </c>
      <c r="T117" s="359">
        <v>1</v>
      </c>
      <c r="U117" s="242"/>
      <c r="V117" s="242"/>
      <c r="W117" s="177"/>
      <c r="X117" s="174"/>
      <c r="Y117" s="362"/>
      <c r="Z117" s="170"/>
      <c r="AA117" s="170"/>
      <c r="AB117" s="175"/>
      <c r="AC117" s="250"/>
    </row>
    <row r="118" spans="1:29" s="30" customFormat="1" ht="63" x14ac:dyDescent="0.25">
      <c r="A118" s="117" t="s">
        <v>31</v>
      </c>
      <c r="B118" s="117" t="s">
        <v>32</v>
      </c>
      <c r="C118" s="117" t="s">
        <v>84</v>
      </c>
      <c r="D118" s="117" t="s">
        <v>90</v>
      </c>
      <c r="E118" s="117" t="s">
        <v>86</v>
      </c>
      <c r="F118" s="117" t="s">
        <v>91</v>
      </c>
      <c r="G118" s="118" t="s">
        <v>142</v>
      </c>
      <c r="H118" s="117" t="s">
        <v>420</v>
      </c>
      <c r="I118" s="119" t="s">
        <v>417</v>
      </c>
      <c r="J118" s="119" t="s">
        <v>417</v>
      </c>
      <c r="K118" s="85">
        <v>1</v>
      </c>
      <c r="L118" s="85">
        <v>1</v>
      </c>
      <c r="M118" s="85">
        <v>1</v>
      </c>
      <c r="N118" s="349">
        <f>+M118/L118</f>
        <v>1</v>
      </c>
      <c r="O118" s="84" t="s">
        <v>421</v>
      </c>
      <c r="P118" s="86">
        <v>42369</v>
      </c>
      <c r="Q118" s="85">
        <v>1</v>
      </c>
      <c r="R118" s="92">
        <v>1</v>
      </c>
      <c r="S118" s="93">
        <v>1</v>
      </c>
      <c r="T118" s="349">
        <f>+S118/R118</f>
        <v>1</v>
      </c>
      <c r="U118" s="44" t="s">
        <v>181</v>
      </c>
      <c r="V118" s="44" t="s">
        <v>147</v>
      </c>
      <c r="W118" s="94" t="s">
        <v>181</v>
      </c>
      <c r="X118" s="94" t="s">
        <v>181</v>
      </c>
      <c r="Y118" s="375" t="s">
        <v>181</v>
      </c>
      <c r="Z118" s="88">
        <v>295149</v>
      </c>
      <c r="AA118" s="95" t="s">
        <v>165</v>
      </c>
      <c r="AB118" s="122" t="s">
        <v>620</v>
      </c>
      <c r="AC118" s="44" t="s">
        <v>407</v>
      </c>
    </row>
    <row r="119" spans="1:29" s="30" customFormat="1" ht="132.75" customHeight="1" x14ac:dyDescent="0.25">
      <c r="A119" s="117" t="s">
        <v>31</v>
      </c>
      <c r="B119" s="117" t="s">
        <v>32</v>
      </c>
      <c r="C119" s="117" t="s">
        <v>84</v>
      </c>
      <c r="D119" s="117" t="s">
        <v>90</v>
      </c>
      <c r="E119" s="117" t="s">
        <v>92</v>
      </c>
      <c r="F119" s="117" t="s">
        <v>91</v>
      </c>
      <c r="G119" s="118" t="s">
        <v>142</v>
      </c>
      <c r="H119" s="117" t="s">
        <v>422</v>
      </c>
      <c r="I119" s="119" t="s">
        <v>417</v>
      </c>
      <c r="J119" s="119" t="s">
        <v>417</v>
      </c>
      <c r="K119" s="96">
        <v>0.6</v>
      </c>
      <c r="L119" s="96">
        <v>1</v>
      </c>
      <c r="M119" s="96">
        <v>1</v>
      </c>
      <c r="N119" s="352">
        <f>+M119/L119</f>
        <v>1</v>
      </c>
      <c r="O119" s="84" t="s">
        <v>423</v>
      </c>
      <c r="P119" s="86">
        <v>42369</v>
      </c>
      <c r="Q119" s="83">
        <v>0.6</v>
      </c>
      <c r="R119" s="97">
        <v>1</v>
      </c>
      <c r="S119" s="97">
        <v>0.5</v>
      </c>
      <c r="T119" s="348">
        <v>1</v>
      </c>
      <c r="U119" s="44">
        <v>10935110306</v>
      </c>
      <c r="V119" s="44" t="s">
        <v>147</v>
      </c>
      <c r="W119" s="127">
        <v>525402</v>
      </c>
      <c r="X119" s="127">
        <v>92512</v>
      </c>
      <c r="Y119" s="370">
        <f>+X119/W119</f>
        <v>0.17607850750472973</v>
      </c>
      <c r="Z119" s="88">
        <v>295149</v>
      </c>
      <c r="AA119" s="89" t="s">
        <v>165</v>
      </c>
      <c r="AB119" s="122" t="s">
        <v>602</v>
      </c>
      <c r="AC119" s="44" t="s">
        <v>407</v>
      </c>
    </row>
    <row r="120" spans="1:29" s="30" customFormat="1" ht="73.5" x14ac:dyDescent="0.25">
      <c r="A120" s="117" t="s">
        <v>31</v>
      </c>
      <c r="B120" s="117" t="s">
        <v>32</v>
      </c>
      <c r="C120" s="117" t="s">
        <v>84</v>
      </c>
      <c r="D120" s="117" t="s">
        <v>90</v>
      </c>
      <c r="E120" s="117" t="s">
        <v>92</v>
      </c>
      <c r="F120" s="117" t="s">
        <v>93</v>
      </c>
      <c r="G120" s="118" t="s">
        <v>142</v>
      </c>
      <c r="H120" s="117" t="s">
        <v>424</v>
      </c>
      <c r="I120" s="119" t="s">
        <v>425</v>
      </c>
      <c r="J120" s="117" t="s">
        <v>426</v>
      </c>
      <c r="K120" s="83">
        <v>1</v>
      </c>
      <c r="L120" s="83">
        <v>1</v>
      </c>
      <c r="M120" s="83">
        <v>1</v>
      </c>
      <c r="N120" s="348">
        <f>+M120/L120</f>
        <v>1</v>
      </c>
      <c r="O120" s="81" t="s">
        <v>427</v>
      </c>
      <c r="P120" s="86">
        <v>42369</v>
      </c>
      <c r="Q120" s="83">
        <v>1</v>
      </c>
      <c r="R120" s="83">
        <v>1</v>
      </c>
      <c r="S120" s="83">
        <v>1</v>
      </c>
      <c r="T120" s="348">
        <f>+S120/R120</f>
        <v>1</v>
      </c>
      <c r="U120" s="44" t="s">
        <v>181</v>
      </c>
      <c r="V120" s="44" t="s">
        <v>147</v>
      </c>
      <c r="W120" s="98" t="s">
        <v>181</v>
      </c>
      <c r="X120" s="98" t="s">
        <v>181</v>
      </c>
      <c r="Y120" s="372" t="s">
        <v>181</v>
      </c>
      <c r="Z120" s="88">
        <v>295149</v>
      </c>
      <c r="AA120" s="89" t="s">
        <v>165</v>
      </c>
      <c r="AB120" s="122" t="s">
        <v>578</v>
      </c>
      <c r="AC120" s="44" t="s">
        <v>407</v>
      </c>
    </row>
    <row r="121" spans="1:29" s="30" customFormat="1" ht="130.5" customHeight="1" x14ac:dyDescent="0.25">
      <c r="A121" s="117" t="s">
        <v>31</v>
      </c>
      <c r="B121" s="117" t="s">
        <v>32</v>
      </c>
      <c r="C121" s="117" t="s">
        <v>84</v>
      </c>
      <c r="D121" s="117" t="s">
        <v>94</v>
      </c>
      <c r="E121" s="117" t="s">
        <v>95</v>
      </c>
      <c r="F121" s="117" t="s">
        <v>96</v>
      </c>
      <c r="G121" s="118" t="s">
        <v>142</v>
      </c>
      <c r="H121" s="117" t="s">
        <v>428</v>
      </c>
      <c r="I121" s="119" t="s">
        <v>429</v>
      </c>
      <c r="J121" s="117" t="s">
        <v>430</v>
      </c>
      <c r="K121" s="83">
        <v>1</v>
      </c>
      <c r="L121" s="83">
        <v>1</v>
      </c>
      <c r="M121" s="83">
        <v>1</v>
      </c>
      <c r="N121" s="348">
        <v>1</v>
      </c>
      <c r="O121" s="81" t="s">
        <v>431</v>
      </c>
      <c r="P121" s="86">
        <v>42369</v>
      </c>
      <c r="Q121" s="83">
        <v>1</v>
      </c>
      <c r="R121" s="97">
        <v>20</v>
      </c>
      <c r="S121" s="97">
        <v>22.75</v>
      </c>
      <c r="T121" s="348">
        <v>1</v>
      </c>
      <c r="U121" s="44">
        <v>10935120201</v>
      </c>
      <c r="V121" s="44" t="s">
        <v>147</v>
      </c>
      <c r="W121" s="128">
        <v>22000</v>
      </c>
      <c r="X121" s="127">
        <v>18317</v>
      </c>
      <c r="Y121" s="370">
        <f>+X121/W121</f>
        <v>0.83259090909090905</v>
      </c>
      <c r="Z121" s="88">
        <v>945</v>
      </c>
      <c r="AA121" s="89" t="s">
        <v>165</v>
      </c>
      <c r="AB121" s="122" t="s">
        <v>621</v>
      </c>
      <c r="AC121" s="44" t="s">
        <v>407</v>
      </c>
    </row>
    <row r="122" spans="1:29" s="30" customFormat="1" ht="51" x14ac:dyDescent="0.25">
      <c r="A122" s="262" t="s">
        <v>31</v>
      </c>
      <c r="B122" s="262" t="s">
        <v>32</v>
      </c>
      <c r="C122" s="262" t="s">
        <v>84</v>
      </c>
      <c r="D122" s="262" t="s">
        <v>94</v>
      </c>
      <c r="E122" s="262" t="s">
        <v>95</v>
      </c>
      <c r="F122" s="262" t="s">
        <v>97</v>
      </c>
      <c r="G122" s="273" t="s">
        <v>142</v>
      </c>
      <c r="H122" s="262" t="s">
        <v>432</v>
      </c>
      <c r="I122" s="262" t="s">
        <v>433</v>
      </c>
      <c r="J122" s="262" t="s">
        <v>430</v>
      </c>
      <c r="K122" s="268">
        <v>1</v>
      </c>
      <c r="L122" s="268">
        <v>1</v>
      </c>
      <c r="M122" s="268">
        <f>+AVERAGE(S122:S123)</f>
        <v>0.5</v>
      </c>
      <c r="N122" s="342">
        <f>+M122/L122</f>
        <v>0.5</v>
      </c>
      <c r="O122" s="81" t="s">
        <v>434</v>
      </c>
      <c r="P122" s="265">
        <v>42369</v>
      </c>
      <c r="Q122" s="243">
        <v>1</v>
      </c>
      <c r="R122" s="90">
        <v>1</v>
      </c>
      <c r="S122" s="85">
        <v>1</v>
      </c>
      <c r="T122" s="349">
        <f>+S122/R122</f>
        <v>1</v>
      </c>
      <c r="U122" s="241" t="s">
        <v>181</v>
      </c>
      <c r="V122" s="241" t="s">
        <v>147</v>
      </c>
      <c r="W122" s="182" t="s">
        <v>181</v>
      </c>
      <c r="X122" s="182" t="s">
        <v>181</v>
      </c>
      <c r="Y122" s="376" t="s">
        <v>181</v>
      </c>
      <c r="Z122" s="169">
        <v>295149</v>
      </c>
      <c r="AA122" s="169" t="s">
        <v>165</v>
      </c>
      <c r="AB122" s="171" t="s">
        <v>435</v>
      </c>
      <c r="AC122" s="250" t="s">
        <v>407</v>
      </c>
    </row>
    <row r="123" spans="1:29" s="30" customFormat="1" ht="63.75" x14ac:dyDescent="0.25">
      <c r="A123" s="264"/>
      <c r="B123" s="264"/>
      <c r="C123" s="264"/>
      <c r="D123" s="264"/>
      <c r="E123" s="264"/>
      <c r="F123" s="264"/>
      <c r="G123" s="275"/>
      <c r="H123" s="264"/>
      <c r="I123" s="264"/>
      <c r="J123" s="264"/>
      <c r="K123" s="270"/>
      <c r="L123" s="270"/>
      <c r="M123" s="270"/>
      <c r="N123" s="343"/>
      <c r="O123" s="81" t="s">
        <v>436</v>
      </c>
      <c r="P123" s="267"/>
      <c r="Q123" s="244"/>
      <c r="R123" s="99">
        <v>4</v>
      </c>
      <c r="S123" s="85">
        <v>0</v>
      </c>
      <c r="T123" s="349">
        <v>0</v>
      </c>
      <c r="U123" s="242"/>
      <c r="V123" s="242"/>
      <c r="W123" s="183"/>
      <c r="X123" s="183"/>
      <c r="Y123" s="377"/>
      <c r="Z123" s="170"/>
      <c r="AA123" s="170"/>
      <c r="AB123" s="172"/>
      <c r="AC123" s="250"/>
    </row>
    <row r="124" spans="1:29" s="30" customFormat="1" ht="54.75" customHeight="1" x14ac:dyDescent="0.25">
      <c r="A124" s="262" t="s">
        <v>31</v>
      </c>
      <c r="B124" s="262" t="s">
        <v>32</v>
      </c>
      <c r="C124" s="262" t="s">
        <v>84</v>
      </c>
      <c r="D124" s="262" t="s">
        <v>94</v>
      </c>
      <c r="E124" s="262" t="s">
        <v>95</v>
      </c>
      <c r="F124" s="262" t="s">
        <v>98</v>
      </c>
      <c r="G124" s="273" t="s">
        <v>142</v>
      </c>
      <c r="H124" s="262" t="s">
        <v>437</v>
      </c>
      <c r="I124" s="262" t="s">
        <v>438</v>
      </c>
      <c r="J124" s="262" t="s">
        <v>439</v>
      </c>
      <c r="K124" s="268">
        <v>0.6</v>
      </c>
      <c r="L124" s="243">
        <v>1</v>
      </c>
      <c r="M124" s="243" t="s">
        <v>637</v>
      </c>
      <c r="N124" s="340" t="e">
        <f>+M124/L124</f>
        <v>#VALUE!</v>
      </c>
      <c r="O124" s="81" t="s">
        <v>440</v>
      </c>
      <c r="P124" s="265">
        <v>42369</v>
      </c>
      <c r="Q124" s="268">
        <v>0.6</v>
      </c>
      <c r="R124" s="100">
        <v>2</v>
      </c>
      <c r="S124" s="92">
        <v>2</v>
      </c>
      <c r="T124" s="349">
        <v>1</v>
      </c>
      <c r="U124" s="241">
        <v>10935130101</v>
      </c>
      <c r="V124" s="241" t="s">
        <v>147</v>
      </c>
      <c r="W124" s="248">
        <v>55000</v>
      </c>
      <c r="X124" s="173">
        <v>39966</v>
      </c>
      <c r="Y124" s="361">
        <f>+X124/W124</f>
        <v>0.72665454545454544</v>
      </c>
      <c r="Z124" s="169" t="s">
        <v>441</v>
      </c>
      <c r="AA124" s="169" t="s">
        <v>165</v>
      </c>
      <c r="AB124" s="179" t="s">
        <v>596</v>
      </c>
      <c r="AC124" s="250" t="s">
        <v>407</v>
      </c>
    </row>
    <row r="125" spans="1:29" s="30" customFormat="1" ht="54.75" customHeight="1" x14ac:dyDescent="0.25">
      <c r="A125" s="263"/>
      <c r="B125" s="263"/>
      <c r="C125" s="263"/>
      <c r="D125" s="263"/>
      <c r="E125" s="263"/>
      <c r="F125" s="263"/>
      <c r="G125" s="274"/>
      <c r="H125" s="263"/>
      <c r="I125" s="263"/>
      <c r="J125" s="263"/>
      <c r="K125" s="269"/>
      <c r="L125" s="272"/>
      <c r="M125" s="272"/>
      <c r="N125" s="350"/>
      <c r="O125" s="81" t="s">
        <v>442</v>
      </c>
      <c r="P125" s="266"/>
      <c r="Q125" s="269"/>
      <c r="R125" s="100">
        <v>4</v>
      </c>
      <c r="S125" s="101">
        <v>2</v>
      </c>
      <c r="T125" s="349">
        <f>+S125/R125</f>
        <v>0.5</v>
      </c>
      <c r="U125" s="271"/>
      <c r="V125" s="271"/>
      <c r="W125" s="176"/>
      <c r="X125" s="176"/>
      <c r="Y125" s="366"/>
      <c r="Z125" s="178"/>
      <c r="AA125" s="178"/>
      <c r="AB125" s="180"/>
      <c r="AC125" s="250"/>
    </row>
    <row r="126" spans="1:29" s="30" customFormat="1" ht="54.75" customHeight="1" x14ac:dyDescent="0.25">
      <c r="A126" s="264"/>
      <c r="B126" s="264"/>
      <c r="C126" s="264"/>
      <c r="D126" s="264"/>
      <c r="E126" s="264"/>
      <c r="F126" s="264"/>
      <c r="G126" s="275"/>
      <c r="H126" s="264"/>
      <c r="I126" s="264"/>
      <c r="J126" s="264"/>
      <c r="K126" s="270"/>
      <c r="L126" s="244"/>
      <c r="M126" s="244"/>
      <c r="N126" s="341"/>
      <c r="O126" s="81" t="s">
        <v>443</v>
      </c>
      <c r="P126" s="267"/>
      <c r="Q126" s="270"/>
      <c r="R126" s="100">
        <v>5</v>
      </c>
      <c r="S126" s="92">
        <v>5</v>
      </c>
      <c r="T126" s="349">
        <f>+S126/R126</f>
        <v>1</v>
      </c>
      <c r="U126" s="242"/>
      <c r="V126" s="242"/>
      <c r="W126" s="177"/>
      <c r="X126" s="177"/>
      <c r="Y126" s="365"/>
      <c r="Z126" s="170"/>
      <c r="AA126" s="170"/>
      <c r="AB126" s="181"/>
      <c r="AC126" s="250"/>
    </row>
    <row r="127" spans="1:29" s="30" customFormat="1" ht="67.5" customHeight="1" x14ac:dyDescent="0.25">
      <c r="A127" s="117" t="s">
        <v>31</v>
      </c>
      <c r="B127" s="117" t="s">
        <v>32</v>
      </c>
      <c r="C127" s="117" t="s">
        <v>84</v>
      </c>
      <c r="D127" s="117" t="s">
        <v>94</v>
      </c>
      <c r="E127" s="117" t="s">
        <v>99</v>
      </c>
      <c r="F127" s="117" t="s">
        <v>100</v>
      </c>
      <c r="G127" s="118" t="s">
        <v>142</v>
      </c>
      <c r="H127" s="117" t="s">
        <v>444</v>
      </c>
      <c r="I127" s="119" t="s">
        <v>445</v>
      </c>
      <c r="J127" s="117" t="s">
        <v>446</v>
      </c>
      <c r="K127" s="83">
        <v>1</v>
      </c>
      <c r="L127" s="83">
        <v>1</v>
      </c>
      <c r="M127" s="83">
        <v>1</v>
      </c>
      <c r="N127" s="348">
        <f>+M127/L127</f>
        <v>1</v>
      </c>
      <c r="O127" s="81" t="s">
        <v>447</v>
      </c>
      <c r="P127" s="86">
        <v>42369</v>
      </c>
      <c r="Q127" s="83">
        <v>1</v>
      </c>
      <c r="R127" s="83">
        <v>1</v>
      </c>
      <c r="S127" s="83">
        <v>1</v>
      </c>
      <c r="T127" s="348">
        <v>1</v>
      </c>
      <c r="U127" s="44" t="s">
        <v>181</v>
      </c>
      <c r="V127" s="44" t="s">
        <v>147</v>
      </c>
      <c r="W127" s="98" t="s">
        <v>181</v>
      </c>
      <c r="X127" s="98" t="s">
        <v>181</v>
      </c>
      <c r="Y127" s="372" t="s">
        <v>181</v>
      </c>
      <c r="Z127" s="88">
        <v>295149</v>
      </c>
      <c r="AA127" s="89" t="s">
        <v>165</v>
      </c>
      <c r="AB127" s="122" t="s">
        <v>448</v>
      </c>
      <c r="AC127" s="44" t="s">
        <v>407</v>
      </c>
    </row>
    <row r="128" spans="1:29" s="30" customFormat="1" ht="91.5" customHeight="1" x14ac:dyDescent="0.25">
      <c r="A128" s="262" t="s">
        <v>31</v>
      </c>
      <c r="B128" s="262" t="s">
        <v>32</v>
      </c>
      <c r="C128" s="262" t="s">
        <v>84</v>
      </c>
      <c r="D128" s="262" t="s">
        <v>94</v>
      </c>
      <c r="E128" s="262" t="s">
        <v>99</v>
      </c>
      <c r="F128" s="262" t="s">
        <v>101</v>
      </c>
      <c r="G128" s="273" t="s">
        <v>142</v>
      </c>
      <c r="H128" s="262" t="s">
        <v>449</v>
      </c>
      <c r="I128" s="262" t="s">
        <v>450</v>
      </c>
      <c r="J128" s="262" t="s">
        <v>450</v>
      </c>
      <c r="K128" s="268">
        <v>1</v>
      </c>
      <c r="L128" s="268">
        <v>1</v>
      </c>
      <c r="M128" s="268">
        <f>+AVERAGE(T128:T129)</f>
        <v>1</v>
      </c>
      <c r="N128" s="342">
        <f>+M128/L128</f>
        <v>1</v>
      </c>
      <c r="O128" s="81" t="s">
        <v>451</v>
      </c>
      <c r="P128" s="265">
        <v>42369</v>
      </c>
      <c r="Q128" s="268">
        <v>1</v>
      </c>
      <c r="R128" s="102">
        <v>1</v>
      </c>
      <c r="S128" s="103">
        <v>1</v>
      </c>
      <c r="T128" s="348">
        <f>+S128/R128</f>
        <v>1</v>
      </c>
      <c r="U128" s="241">
        <v>10935130201</v>
      </c>
      <c r="V128" s="241" t="s">
        <v>147</v>
      </c>
      <c r="W128" s="167">
        <v>15000</v>
      </c>
      <c r="X128" s="167">
        <v>14329</v>
      </c>
      <c r="Y128" s="378">
        <f>+X128/W128</f>
        <v>0.95526666666666671</v>
      </c>
      <c r="Z128" s="169">
        <v>295149</v>
      </c>
      <c r="AA128" s="169" t="s">
        <v>165</v>
      </c>
      <c r="AB128" s="171" t="s">
        <v>579</v>
      </c>
      <c r="AC128" s="250" t="s">
        <v>407</v>
      </c>
    </row>
    <row r="129" spans="1:29" s="30" customFormat="1" ht="91.5" customHeight="1" x14ac:dyDescent="0.25">
      <c r="A129" s="264"/>
      <c r="B129" s="264"/>
      <c r="C129" s="264"/>
      <c r="D129" s="264"/>
      <c r="E129" s="264"/>
      <c r="F129" s="264"/>
      <c r="G129" s="275"/>
      <c r="H129" s="264"/>
      <c r="I129" s="264"/>
      <c r="J129" s="264"/>
      <c r="K129" s="270"/>
      <c r="L129" s="270"/>
      <c r="M129" s="270"/>
      <c r="N129" s="343"/>
      <c r="O129" s="81" t="s">
        <v>452</v>
      </c>
      <c r="P129" s="267"/>
      <c r="Q129" s="270"/>
      <c r="R129" s="102">
        <v>1</v>
      </c>
      <c r="S129" s="102">
        <v>1</v>
      </c>
      <c r="T129" s="348">
        <f>+S129/R128</f>
        <v>1</v>
      </c>
      <c r="U129" s="242"/>
      <c r="V129" s="242"/>
      <c r="W129" s="168"/>
      <c r="X129" s="168"/>
      <c r="Y129" s="377"/>
      <c r="Z129" s="170"/>
      <c r="AA129" s="170"/>
      <c r="AB129" s="172"/>
      <c r="AC129" s="250"/>
    </row>
    <row r="130" spans="1:29" s="31" customFormat="1" ht="121.5" customHeight="1" x14ac:dyDescent="0.25">
      <c r="A130" s="117" t="s">
        <v>31</v>
      </c>
      <c r="B130" s="117" t="s">
        <v>32</v>
      </c>
      <c r="C130" s="117" t="s">
        <v>84</v>
      </c>
      <c r="D130" s="117" t="s">
        <v>94</v>
      </c>
      <c r="E130" s="117" t="s">
        <v>102</v>
      </c>
      <c r="F130" s="117" t="s">
        <v>103</v>
      </c>
      <c r="G130" s="118" t="s">
        <v>142</v>
      </c>
      <c r="H130" s="117" t="s">
        <v>453</v>
      </c>
      <c r="I130" s="119" t="s">
        <v>454</v>
      </c>
      <c r="J130" s="117" t="s">
        <v>455</v>
      </c>
      <c r="K130" s="85">
        <v>1</v>
      </c>
      <c r="L130" s="85">
        <v>1</v>
      </c>
      <c r="M130" s="85">
        <f>+T130</f>
        <v>0.78</v>
      </c>
      <c r="N130" s="349">
        <f>+M130/L130</f>
        <v>0.78</v>
      </c>
      <c r="O130" s="81" t="s">
        <v>456</v>
      </c>
      <c r="P130" s="86">
        <v>42369</v>
      </c>
      <c r="Q130" s="85">
        <v>1</v>
      </c>
      <c r="R130" s="93">
        <v>50</v>
      </c>
      <c r="S130" s="93">
        <v>39</v>
      </c>
      <c r="T130" s="349">
        <f>+S130/R130</f>
        <v>0.78</v>
      </c>
      <c r="U130" s="44">
        <v>10935140101</v>
      </c>
      <c r="V130" s="44" t="s">
        <v>147</v>
      </c>
      <c r="W130" s="128">
        <v>10000</v>
      </c>
      <c r="X130" s="127">
        <v>9951</v>
      </c>
      <c r="Y130" s="370">
        <f>+X130/W130</f>
        <v>0.99509999999999998</v>
      </c>
      <c r="Z130" s="88">
        <v>150</v>
      </c>
      <c r="AA130" s="89" t="s">
        <v>165</v>
      </c>
      <c r="AB130" s="122" t="s">
        <v>643</v>
      </c>
      <c r="AC130" s="44" t="s">
        <v>407</v>
      </c>
    </row>
    <row r="131" spans="1:29" s="31" customFormat="1" ht="122.25" customHeight="1" x14ac:dyDescent="0.25">
      <c r="A131" s="117" t="s">
        <v>31</v>
      </c>
      <c r="B131" s="117" t="s">
        <v>32</v>
      </c>
      <c r="C131" s="117" t="s">
        <v>84</v>
      </c>
      <c r="D131" s="117" t="s">
        <v>94</v>
      </c>
      <c r="E131" s="117" t="s">
        <v>104</v>
      </c>
      <c r="F131" s="117" t="s">
        <v>105</v>
      </c>
      <c r="G131" s="118" t="s">
        <v>142</v>
      </c>
      <c r="H131" s="117" t="s">
        <v>457</v>
      </c>
      <c r="I131" s="119" t="s">
        <v>458</v>
      </c>
      <c r="J131" s="117" t="s">
        <v>459</v>
      </c>
      <c r="K131" s="85">
        <v>1</v>
      </c>
      <c r="L131" s="85">
        <v>1</v>
      </c>
      <c r="M131" s="85">
        <v>1</v>
      </c>
      <c r="N131" s="349">
        <f>+M131</f>
        <v>1</v>
      </c>
      <c r="O131" s="81" t="s">
        <v>460</v>
      </c>
      <c r="P131" s="86">
        <v>42369</v>
      </c>
      <c r="Q131" s="85">
        <v>1</v>
      </c>
      <c r="R131" s="85">
        <v>1</v>
      </c>
      <c r="S131" s="85">
        <v>1</v>
      </c>
      <c r="T131" s="349">
        <v>1</v>
      </c>
      <c r="U131" s="44">
        <v>10935140102</v>
      </c>
      <c r="V131" s="44" t="s">
        <v>147</v>
      </c>
      <c r="W131" s="128">
        <v>20000</v>
      </c>
      <c r="X131" s="127">
        <v>18317</v>
      </c>
      <c r="Y131" s="370">
        <f>+X131/W131</f>
        <v>0.91585000000000005</v>
      </c>
      <c r="Z131" s="88">
        <v>295149</v>
      </c>
      <c r="AA131" s="89" t="s">
        <v>165</v>
      </c>
      <c r="AB131" s="122" t="s">
        <v>622</v>
      </c>
      <c r="AC131" s="44" t="s">
        <v>407</v>
      </c>
    </row>
    <row r="132" spans="1:29" s="30" customFormat="1" ht="147" x14ac:dyDescent="0.25">
      <c r="A132" s="117" t="s">
        <v>31</v>
      </c>
      <c r="B132" s="117" t="s">
        <v>32</v>
      </c>
      <c r="C132" s="117" t="s">
        <v>84</v>
      </c>
      <c r="D132" s="117" t="s">
        <v>94</v>
      </c>
      <c r="E132" s="117" t="s">
        <v>104</v>
      </c>
      <c r="F132" s="117" t="s">
        <v>106</v>
      </c>
      <c r="G132" s="118" t="s">
        <v>142</v>
      </c>
      <c r="H132" s="117" t="s">
        <v>461</v>
      </c>
      <c r="I132" s="119" t="s">
        <v>462</v>
      </c>
      <c r="J132" s="117" t="s">
        <v>462</v>
      </c>
      <c r="K132" s="85">
        <v>1</v>
      </c>
      <c r="L132" s="85">
        <v>1</v>
      </c>
      <c r="M132" s="85">
        <v>1</v>
      </c>
      <c r="N132" s="349">
        <v>1</v>
      </c>
      <c r="O132" s="81" t="s">
        <v>463</v>
      </c>
      <c r="P132" s="86">
        <v>42369</v>
      </c>
      <c r="Q132" s="85">
        <v>1</v>
      </c>
      <c r="R132" s="93">
        <v>1</v>
      </c>
      <c r="S132" s="93">
        <v>1</v>
      </c>
      <c r="T132" s="349">
        <v>1</v>
      </c>
      <c r="U132" s="44" t="s">
        <v>181</v>
      </c>
      <c r="V132" s="44" t="s">
        <v>147</v>
      </c>
      <c r="W132" s="98" t="s">
        <v>181</v>
      </c>
      <c r="X132" s="98" t="s">
        <v>181</v>
      </c>
      <c r="Y132" s="372" t="s">
        <v>181</v>
      </c>
      <c r="Z132" s="88">
        <v>295149</v>
      </c>
      <c r="AA132" s="89" t="s">
        <v>165</v>
      </c>
      <c r="AB132" s="122" t="s">
        <v>580</v>
      </c>
      <c r="AC132" s="44" t="s">
        <v>407</v>
      </c>
    </row>
    <row r="133" spans="1:29" s="30" customFormat="1" ht="63" x14ac:dyDescent="0.25">
      <c r="A133" s="117" t="s">
        <v>31</v>
      </c>
      <c r="B133" s="117" t="s">
        <v>32</v>
      </c>
      <c r="C133" s="117" t="s">
        <v>84</v>
      </c>
      <c r="D133" s="117" t="s">
        <v>94</v>
      </c>
      <c r="E133" s="119" t="s">
        <v>104</v>
      </c>
      <c r="F133" s="117" t="s">
        <v>107</v>
      </c>
      <c r="G133" s="118" t="s">
        <v>142</v>
      </c>
      <c r="H133" s="117" t="s">
        <v>464</v>
      </c>
      <c r="I133" s="119" t="s">
        <v>465</v>
      </c>
      <c r="J133" s="117" t="s">
        <v>466</v>
      </c>
      <c r="K133" s="85">
        <v>1</v>
      </c>
      <c r="L133" s="85">
        <v>1</v>
      </c>
      <c r="M133" s="85">
        <v>1</v>
      </c>
      <c r="N133" s="349">
        <v>1</v>
      </c>
      <c r="O133" s="81" t="s">
        <v>467</v>
      </c>
      <c r="P133" s="86">
        <v>42369</v>
      </c>
      <c r="Q133" s="85">
        <v>1</v>
      </c>
      <c r="R133" s="85">
        <v>1</v>
      </c>
      <c r="S133" s="85">
        <v>1</v>
      </c>
      <c r="T133" s="349">
        <v>1</v>
      </c>
      <c r="U133" s="44" t="s">
        <v>181</v>
      </c>
      <c r="V133" s="44" t="s">
        <v>147</v>
      </c>
      <c r="W133" s="98" t="s">
        <v>181</v>
      </c>
      <c r="X133" s="98" t="s">
        <v>181</v>
      </c>
      <c r="Y133" s="372" t="s">
        <v>181</v>
      </c>
      <c r="Z133" s="88">
        <v>295149</v>
      </c>
      <c r="AA133" s="89" t="s">
        <v>165</v>
      </c>
      <c r="AB133" s="122" t="s">
        <v>581</v>
      </c>
      <c r="AC133" s="44" t="s">
        <v>407</v>
      </c>
    </row>
    <row r="134" spans="1:29" s="30" customFormat="1" ht="358.5" customHeight="1" x14ac:dyDescent="0.25">
      <c r="A134" s="117" t="s">
        <v>31</v>
      </c>
      <c r="B134" s="117" t="s">
        <v>32</v>
      </c>
      <c r="C134" s="117" t="s">
        <v>84</v>
      </c>
      <c r="D134" s="117" t="s">
        <v>94</v>
      </c>
      <c r="E134" s="117" t="s">
        <v>104</v>
      </c>
      <c r="F134" s="117" t="s">
        <v>107</v>
      </c>
      <c r="G134" s="118" t="s">
        <v>142</v>
      </c>
      <c r="H134" s="117" t="s">
        <v>468</v>
      </c>
      <c r="I134" s="119" t="s">
        <v>465</v>
      </c>
      <c r="J134" s="117" t="s">
        <v>466</v>
      </c>
      <c r="K134" s="85">
        <v>1</v>
      </c>
      <c r="L134" s="85">
        <v>1</v>
      </c>
      <c r="M134" s="85">
        <f>+S134</f>
        <v>1</v>
      </c>
      <c r="N134" s="349">
        <f>+M134/L134</f>
        <v>1</v>
      </c>
      <c r="O134" s="81" t="s">
        <v>469</v>
      </c>
      <c r="P134" s="86">
        <v>42369</v>
      </c>
      <c r="Q134" s="85">
        <v>1</v>
      </c>
      <c r="R134" s="85">
        <v>1</v>
      </c>
      <c r="S134" s="85">
        <v>1</v>
      </c>
      <c r="T134" s="349">
        <f>+S134/R134</f>
        <v>1</v>
      </c>
      <c r="U134" s="44" t="s">
        <v>181</v>
      </c>
      <c r="V134" s="44" t="s">
        <v>147</v>
      </c>
      <c r="W134" s="98" t="s">
        <v>181</v>
      </c>
      <c r="X134" s="98" t="s">
        <v>181</v>
      </c>
      <c r="Y134" s="372" t="s">
        <v>181</v>
      </c>
      <c r="Z134" s="88">
        <v>295149</v>
      </c>
      <c r="AA134" s="89" t="s">
        <v>165</v>
      </c>
      <c r="AB134" s="122" t="s">
        <v>623</v>
      </c>
      <c r="AC134" s="44" t="s">
        <v>407</v>
      </c>
    </row>
    <row r="135" spans="1:29" s="19" customFormat="1" ht="99.75" customHeight="1" x14ac:dyDescent="0.25">
      <c r="A135" s="163" t="s">
        <v>31</v>
      </c>
      <c r="B135" s="163" t="s">
        <v>32</v>
      </c>
      <c r="C135" s="163" t="s">
        <v>108</v>
      </c>
      <c r="D135" s="163" t="s">
        <v>109</v>
      </c>
      <c r="E135" s="163" t="s">
        <v>110</v>
      </c>
      <c r="F135" s="163" t="s">
        <v>111</v>
      </c>
      <c r="G135" s="142" t="s">
        <v>142</v>
      </c>
      <c r="H135" s="163" t="s">
        <v>470</v>
      </c>
      <c r="I135" s="163" t="s">
        <v>471</v>
      </c>
      <c r="J135" s="163" t="s">
        <v>472</v>
      </c>
      <c r="K135" s="147">
        <v>1</v>
      </c>
      <c r="L135" s="147">
        <v>1</v>
      </c>
      <c r="M135" s="147">
        <f>+(S136*0.35)+(S137*0.3)+(S138*0.3)+(S135*0.05)</f>
        <v>1</v>
      </c>
      <c r="N135" s="340">
        <f>+M135</f>
        <v>1</v>
      </c>
      <c r="O135" s="46" t="s">
        <v>473</v>
      </c>
      <c r="P135" s="204">
        <v>42369</v>
      </c>
      <c r="Q135" s="50">
        <v>1</v>
      </c>
      <c r="R135" s="50">
        <v>1</v>
      </c>
      <c r="S135" s="50">
        <v>1</v>
      </c>
      <c r="T135" s="357">
        <v>1</v>
      </c>
      <c r="U135" s="227">
        <v>10936110101</v>
      </c>
      <c r="V135" s="207" t="s">
        <v>147</v>
      </c>
      <c r="W135" s="192">
        <v>100000</v>
      </c>
      <c r="X135" s="156">
        <v>88021</v>
      </c>
      <c r="Y135" s="364">
        <f>+X135/W135</f>
        <v>0.88021000000000005</v>
      </c>
      <c r="Z135" s="159">
        <v>295149</v>
      </c>
      <c r="AA135" s="159" t="s">
        <v>165</v>
      </c>
      <c r="AB135" s="154" t="s">
        <v>633</v>
      </c>
      <c r="AC135" s="249" t="s">
        <v>474</v>
      </c>
    </row>
    <row r="136" spans="1:29" s="19" customFormat="1" ht="99.75" customHeight="1" x14ac:dyDescent="0.25">
      <c r="A136" s="258"/>
      <c r="B136" s="258"/>
      <c r="C136" s="258"/>
      <c r="D136" s="258"/>
      <c r="E136" s="258"/>
      <c r="F136" s="258"/>
      <c r="G136" s="144"/>
      <c r="H136" s="258"/>
      <c r="I136" s="258"/>
      <c r="J136" s="258"/>
      <c r="K136" s="149"/>
      <c r="L136" s="149"/>
      <c r="M136" s="149"/>
      <c r="N136" s="350"/>
      <c r="O136" s="46" t="s">
        <v>475</v>
      </c>
      <c r="P136" s="260"/>
      <c r="Q136" s="50">
        <v>1</v>
      </c>
      <c r="R136" s="50">
        <v>1</v>
      </c>
      <c r="S136" s="50">
        <v>1</v>
      </c>
      <c r="T136" s="357">
        <v>1</v>
      </c>
      <c r="U136" s="259"/>
      <c r="V136" s="257"/>
      <c r="W136" s="193"/>
      <c r="X136" s="157"/>
      <c r="Y136" s="366"/>
      <c r="Z136" s="160"/>
      <c r="AA136" s="160"/>
      <c r="AB136" s="165"/>
      <c r="AC136" s="249"/>
    </row>
    <row r="137" spans="1:29" s="19" customFormat="1" ht="99.75" customHeight="1" x14ac:dyDescent="0.25">
      <c r="A137" s="258"/>
      <c r="B137" s="258"/>
      <c r="C137" s="258"/>
      <c r="D137" s="258"/>
      <c r="E137" s="258"/>
      <c r="F137" s="258"/>
      <c r="G137" s="144"/>
      <c r="H137" s="258"/>
      <c r="I137" s="258"/>
      <c r="J137" s="258"/>
      <c r="K137" s="149"/>
      <c r="L137" s="149"/>
      <c r="M137" s="149"/>
      <c r="N137" s="350"/>
      <c r="O137" s="46" t="s">
        <v>476</v>
      </c>
      <c r="P137" s="260"/>
      <c r="Q137" s="50">
        <v>1</v>
      </c>
      <c r="R137" s="50">
        <v>1</v>
      </c>
      <c r="S137" s="50">
        <v>1</v>
      </c>
      <c r="T137" s="357">
        <v>1</v>
      </c>
      <c r="U137" s="259"/>
      <c r="V137" s="257"/>
      <c r="W137" s="193"/>
      <c r="X137" s="157"/>
      <c r="Y137" s="366"/>
      <c r="Z137" s="160"/>
      <c r="AA137" s="160"/>
      <c r="AB137" s="165"/>
      <c r="AC137" s="249"/>
    </row>
    <row r="138" spans="1:29" s="19" customFormat="1" ht="99.75" customHeight="1" x14ac:dyDescent="0.25">
      <c r="A138" s="258"/>
      <c r="B138" s="258"/>
      <c r="C138" s="258"/>
      <c r="D138" s="258"/>
      <c r="E138" s="258"/>
      <c r="F138" s="258"/>
      <c r="G138" s="143"/>
      <c r="H138" s="258"/>
      <c r="I138" s="258"/>
      <c r="J138" s="258"/>
      <c r="K138" s="149"/>
      <c r="L138" s="149"/>
      <c r="M138" s="148"/>
      <c r="N138" s="341"/>
      <c r="O138" s="46" t="s">
        <v>477</v>
      </c>
      <c r="P138" s="260"/>
      <c r="Q138" s="50">
        <v>1</v>
      </c>
      <c r="R138" s="50">
        <v>1</v>
      </c>
      <c r="S138" s="50">
        <v>1</v>
      </c>
      <c r="T138" s="357">
        <v>1</v>
      </c>
      <c r="U138" s="228"/>
      <c r="V138" s="208"/>
      <c r="W138" s="194"/>
      <c r="X138" s="158"/>
      <c r="Y138" s="365"/>
      <c r="Z138" s="161"/>
      <c r="AA138" s="161"/>
      <c r="AB138" s="155"/>
      <c r="AC138" s="249"/>
    </row>
    <row r="139" spans="1:29" s="18" customFormat="1" ht="107.25" customHeight="1" x14ac:dyDescent="0.25">
      <c r="A139" s="163" t="s">
        <v>31</v>
      </c>
      <c r="B139" s="163" t="s">
        <v>32</v>
      </c>
      <c r="C139" s="163" t="s">
        <v>108</v>
      </c>
      <c r="D139" s="163" t="s">
        <v>109</v>
      </c>
      <c r="E139" s="163" t="s">
        <v>110</v>
      </c>
      <c r="F139" s="163" t="s">
        <v>112</v>
      </c>
      <c r="G139" s="142" t="s">
        <v>142</v>
      </c>
      <c r="H139" s="163" t="s">
        <v>478</v>
      </c>
      <c r="I139" s="163" t="s">
        <v>479</v>
      </c>
      <c r="J139" s="163" t="s">
        <v>472</v>
      </c>
      <c r="K139" s="152">
        <v>0.74</v>
      </c>
      <c r="L139" s="152">
        <v>1</v>
      </c>
      <c r="M139" s="261">
        <f>+T139</f>
        <v>1</v>
      </c>
      <c r="N139" s="353">
        <f>+M139/L139</f>
        <v>1</v>
      </c>
      <c r="O139" s="46" t="s">
        <v>480</v>
      </c>
      <c r="P139" s="204">
        <v>42369</v>
      </c>
      <c r="Q139" s="55">
        <v>0</v>
      </c>
      <c r="R139" s="55">
        <v>1</v>
      </c>
      <c r="S139" s="55">
        <v>1</v>
      </c>
      <c r="T139" s="360">
        <f>+R139/S139</f>
        <v>1</v>
      </c>
      <c r="U139" s="227">
        <v>10936110102</v>
      </c>
      <c r="V139" s="207" t="s">
        <v>147</v>
      </c>
      <c r="W139" s="192">
        <v>52997</v>
      </c>
      <c r="X139" s="156">
        <v>30020</v>
      </c>
      <c r="Y139" s="364">
        <f>+X139/W139</f>
        <v>0.56644715738626716</v>
      </c>
      <c r="Z139" s="159">
        <v>295149</v>
      </c>
      <c r="AA139" s="159" t="s">
        <v>165</v>
      </c>
      <c r="AB139" s="154" t="s">
        <v>603</v>
      </c>
      <c r="AC139" s="249" t="s">
        <v>149</v>
      </c>
    </row>
    <row r="140" spans="1:29" s="18" customFormat="1" ht="107.25" customHeight="1" x14ac:dyDescent="0.25">
      <c r="A140" s="258"/>
      <c r="B140" s="258"/>
      <c r="C140" s="258"/>
      <c r="D140" s="258"/>
      <c r="E140" s="258"/>
      <c r="F140" s="258"/>
      <c r="G140" s="143"/>
      <c r="H140" s="258"/>
      <c r="I140" s="258"/>
      <c r="J140" s="258"/>
      <c r="K140" s="162"/>
      <c r="L140" s="162"/>
      <c r="M140" s="261"/>
      <c r="N140" s="353"/>
      <c r="O140" s="46" t="s">
        <v>481</v>
      </c>
      <c r="P140" s="260"/>
      <c r="Q140" s="55">
        <v>0</v>
      </c>
      <c r="R140" s="55">
        <v>1</v>
      </c>
      <c r="S140" s="55">
        <v>1</v>
      </c>
      <c r="T140" s="360">
        <f>+R140/S140</f>
        <v>1</v>
      </c>
      <c r="U140" s="259"/>
      <c r="V140" s="257"/>
      <c r="W140" s="193"/>
      <c r="X140" s="158"/>
      <c r="Y140" s="365"/>
      <c r="Z140" s="161"/>
      <c r="AA140" s="161"/>
      <c r="AB140" s="155"/>
      <c r="AC140" s="249"/>
    </row>
    <row r="141" spans="1:29" s="18" customFormat="1" ht="73.5" customHeight="1" x14ac:dyDescent="0.25">
      <c r="A141" s="163" t="s">
        <v>31</v>
      </c>
      <c r="B141" s="163" t="s">
        <v>32</v>
      </c>
      <c r="C141" s="163" t="s">
        <v>108</v>
      </c>
      <c r="D141" s="163" t="s">
        <v>109</v>
      </c>
      <c r="E141" s="163" t="s">
        <v>110</v>
      </c>
      <c r="F141" s="163" t="s">
        <v>112</v>
      </c>
      <c r="G141" s="142" t="s">
        <v>142</v>
      </c>
      <c r="H141" s="163" t="s">
        <v>482</v>
      </c>
      <c r="I141" s="163" t="s">
        <v>483</v>
      </c>
      <c r="J141" s="163" t="s">
        <v>472</v>
      </c>
      <c r="K141" s="152">
        <v>1</v>
      </c>
      <c r="L141" s="152">
        <v>1</v>
      </c>
      <c r="M141" s="152">
        <f>+(T141*0.34)+(T142*0.33)+(T143*0.33)</f>
        <v>1</v>
      </c>
      <c r="N141" s="342">
        <f>+M141/L141</f>
        <v>1</v>
      </c>
      <c r="O141" s="104" t="s">
        <v>484</v>
      </c>
      <c r="P141" s="204">
        <v>42369</v>
      </c>
      <c r="Q141" s="51">
        <v>1</v>
      </c>
      <c r="R141" s="51">
        <v>1</v>
      </c>
      <c r="S141" s="70">
        <v>1</v>
      </c>
      <c r="T141" s="351">
        <f t="shared" ref="T141:T147" si="9">+S141/R141</f>
        <v>1</v>
      </c>
      <c r="U141" s="227">
        <v>10936110104</v>
      </c>
      <c r="V141" s="207" t="s">
        <v>147</v>
      </c>
      <c r="W141" s="192">
        <v>32003</v>
      </c>
      <c r="X141" s="156">
        <v>14435</v>
      </c>
      <c r="Y141" s="364">
        <f>+X141/W141</f>
        <v>0.45105146392525702</v>
      </c>
      <c r="Z141" s="159">
        <v>295149</v>
      </c>
      <c r="AA141" s="159" t="s">
        <v>165</v>
      </c>
      <c r="AB141" s="154" t="s">
        <v>624</v>
      </c>
      <c r="AC141" s="249" t="s">
        <v>149</v>
      </c>
    </row>
    <row r="142" spans="1:29" s="18" customFormat="1" ht="73.5" customHeight="1" x14ac:dyDescent="0.25">
      <c r="A142" s="258"/>
      <c r="B142" s="258"/>
      <c r="C142" s="258"/>
      <c r="D142" s="258"/>
      <c r="E142" s="258"/>
      <c r="F142" s="258"/>
      <c r="G142" s="144"/>
      <c r="H142" s="258"/>
      <c r="I142" s="258"/>
      <c r="J142" s="258"/>
      <c r="K142" s="162"/>
      <c r="L142" s="162"/>
      <c r="M142" s="162"/>
      <c r="N142" s="344"/>
      <c r="O142" s="46" t="s">
        <v>485</v>
      </c>
      <c r="P142" s="205"/>
      <c r="Q142" s="51">
        <v>1</v>
      </c>
      <c r="R142" s="51">
        <v>1</v>
      </c>
      <c r="S142" s="51">
        <v>1</v>
      </c>
      <c r="T142" s="351">
        <f t="shared" si="9"/>
        <v>1</v>
      </c>
      <c r="U142" s="259"/>
      <c r="V142" s="257"/>
      <c r="W142" s="193"/>
      <c r="X142" s="157"/>
      <c r="Y142" s="366"/>
      <c r="Z142" s="160"/>
      <c r="AA142" s="160"/>
      <c r="AB142" s="165"/>
      <c r="AC142" s="249"/>
    </row>
    <row r="143" spans="1:29" s="18" customFormat="1" ht="73.5" customHeight="1" x14ac:dyDescent="0.25">
      <c r="A143" s="164"/>
      <c r="B143" s="164"/>
      <c r="C143" s="164"/>
      <c r="D143" s="164"/>
      <c r="E143" s="164"/>
      <c r="F143" s="164"/>
      <c r="G143" s="143"/>
      <c r="H143" s="164"/>
      <c r="I143" s="164"/>
      <c r="J143" s="164"/>
      <c r="K143" s="153"/>
      <c r="L143" s="153"/>
      <c r="M143" s="153"/>
      <c r="N143" s="343"/>
      <c r="O143" s="46" t="s">
        <v>486</v>
      </c>
      <c r="P143" s="206"/>
      <c r="Q143" s="51">
        <v>1</v>
      </c>
      <c r="R143" s="51">
        <v>1</v>
      </c>
      <c r="S143" s="78">
        <v>1</v>
      </c>
      <c r="T143" s="351">
        <f t="shared" si="9"/>
        <v>1</v>
      </c>
      <c r="U143" s="228"/>
      <c r="V143" s="208"/>
      <c r="W143" s="194"/>
      <c r="X143" s="158"/>
      <c r="Y143" s="365"/>
      <c r="Z143" s="161"/>
      <c r="AA143" s="161"/>
      <c r="AB143" s="155"/>
      <c r="AC143" s="249"/>
    </row>
    <row r="144" spans="1:29" s="19" customFormat="1" ht="222" customHeight="1" x14ac:dyDescent="0.25">
      <c r="A144" s="110" t="s">
        <v>31</v>
      </c>
      <c r="B144" s="110" t="s">
        <v>32</v>
      </c>
      <c r="C144" s="110" t="s">
        <v>108</v>
      </c>
      <c r="D144" s="110" t="s">
        <v>109</v>
      </c>
      <c r="E144" s="110" t="s">
        <v>110</v>
      </c>
      <c r="F144" s="110" t="s">
        <v>113</v>
      </c>
      <c r="G144" s="111" t="s">
        <v>142</v>
      </c>
      <c r="H144" s="110" t="s">
        <v>487</v>
      </c>
      <c r="I144" s="110" t="s">
        <v>488</v>
      </c>
      <c r="J144" s="110" t="s">
        <v>489</v>
      </c>
      <c r="K144" s="62">
        <v>1</v>
      </c>
      <c r="L144" s="62">
        <v>1</v>
      </c>
      <c r="M144" s="62">
        <f>+T144</f>
        <v>1</v>
      </c>
      <c r="N144" s="349">
        <f>+M144</f>
        <v>1</v>
      </c>
      <c r="O144" s="46" t="s">
        <v>490</v>
      </c>
      <c r="P144" s="47">
        <v>42369</v>
      </c>
      <c r="Q144" s="51">
        <v>1</v>
      </c>
      <c r="R144" s="55">
        <v>1</v>
      </c>
      <c r="S144" s="55">
        <v>1</v>
      </c>
      <c r="T144" s="348">
        <f t="shared" si="9"/>
        <v>1</v>
      </c>
      <c r="U144" s="42" t="s">
        <v>181</v>
      </c>
      <c r="V144" s="40" t="s">
        <v>147</v>
      </c>
      <c r="W144" s="61" t="s">
        <v>181</v>
      </c>
      <c r="X144" s="61" t="s">
        <v>181</v>
      </c>
      <c r="Y144" s="372" t="s">
        <v>181</v>
      </c>
      <c r="Z144" s="59">
        <v>295149</v>
      </c>
      <c r="AA144" s="59" t="s">
        <v>165</v>
      </c>
      <c r="AB144" s="39" t="s">
        <v>586</v>
      </c>
      <c r="AC144" s="40" t="s">
        <v>491</v>
      </c>
    </row>
    <row r="145" spans="1:29" s="19" customFormat="1" ht="193.5" customHeight="1" x14ac:dyDescent="0.25">
      <c r="A145" s="110" t="s">
        <v>31</v>
      </c>
      <c r="B145" s="110" t="s">
        <v>32</v>
      </c>
      <c r="C145" s="110" t="s">
        <v>108</v>
      </c>
      <c r="D145" s="110" t="s">
        <v>109</v>
      </c>
      <c r="E145" s="110" t="s">
        <v>110</v>
      </c>
      <c r="F145" s="110" t="s">
        <v>114</v>
      </c>
      <c r="G145" s="111" t="s">
        <v>142</v>
      </c>
      <c r="H145" s="110" t="s">
        <v>492</v>
      </c>
      <c r="I145" s="110" t="s">
        <v>493</v>
      </c>
      <c r="J145" s="110" t="s">
        <v>494</v>
      </c>
      <c r="K145" s="62">
        <v>1</v>
      </c>
      <c r="L145" s="62">
        <v>1</v>
      </c>
      <c r="M145" s="62">
        <f>+T145</f>
        <v>1</v>
      </c>
      <c r="N145" s="349">
        <f>+M145/L145</f>
        <v>1</v>
      </c>
      <c r="O145" s="46" t="s">
        <v>495</v>
      </c>
      <c r="P145" s="47">
        <v>42369</v>
      </c>
      <c r="Q145" s="51">
        <v>1</v>
      </c>
      <c r="R145" s="55">
        <v>1</v>
      </c>
      <c r="S145" s="55">
        <v>1</v>
      </c>
      <c r="T145" s="348">
        <f t="shared" si="9"/>
        <v>1</v>
      </c>
      <c r="U145" s="42" t="s">
        <v>181</v>
      </c>
      <c r="V145" s="40" t="s">
        <v>147</v>
      </c>
      <c r="W145" s="57" t="s">
        <v>181</v>
      </c>
      <c r="X145" s="57" t="s">
        <v>181</v>
      </c>
      <c r="Y145" s="372" t="s">
        <v>181</v>
      </c>
      <c r="Z145" s="59">
        <v>295149</v>
      </c>
      <c r="AA145" s="59" t="s">
        <v>165</v>
      </c>
      <c r="AB145" s="39" t="s">
        <v>597</v>
      </c>
      <c r="AC145" s="40" t="s">
        <v>491</v>
      </c>
    </row>
    <row r="146" spans="1:29" s="19" customFormat="1" ht="136.5" x14ac:dyDescent="0.25">
      <c r="A146" s="110" t="s">
        <v>31</v>
      </c>
      <c r="B146" s="110" t="s">
        <v>32</v>
      </c>
      <c r="C146" s="110" t="s">
        <v>108</v>
      </c>
      <c r="D146" s="110" t="s">
        <v>115</v>
      </c>
      <c r="E146" s="110" t="s">
        <v>116</v>
      </c>
      <c r="F146" s="110" t="s">
        <v>117</v>
      </c>
      <c r="G146" s="111" t="s">
        <v>142</v>
      </c>
      <c r="H146" s="110" t="s">
        <v>496</v>
      </c>
      <c r="I146" s="110" t="s">
        <v>497</v>
      </c>
      <c r="J146" s="110" t="s">
        <v>498</v>
      </c>
      <c r="K146" s="62">
        <v>1</v>
      </c>
      <c r="L146" s="62">
        <v>1</v>
      </c>
      <c r="M146" s="62">
        <v>1</v>
      </c>
      <c r="N146" s="349">
        <v>1</v>
      </c>
      <c r="O146" s="46" t="s">
        <v>499</v>
      </c>
      <c r="P146" s="47">
        <v>42369</v>
      </c>
      <c r="Q146" s="51">
        <v>1</v>
      </c>
      <c r="R146" s="105">
        <v>1</v>
      </c>
      <c r="S146" s="76">
        <v>1</v>
      </c>
      <c r="T146" s="348">
        <f t="shared" si="9"/>
        <v>1</v>
      </c>
      <c r="U146" s="42" t="s">
        <v>181</v>
      </c>
      <c r="V146" s="40" t="s">
        <v>147</v>
      </c>
      <c r="W146" s="57" t="s">
        <v>181</v>
      </c>
      <c r="X146" s="57" t="s">
        <v>181</v>
      </c>
      <c r="Y146" s="372" t="s">
        <v>181</v>
      </c>
      <c r="Z146" s="59">
        <v>295149</v>
      </c>
      <c r="AA146" s="59" t="s">
        <v>165</v>
      </c>
      <c r="AB146" s="154" t="s">
        <v>598</v>
      </c>
      <c r="AC146" s="40" t="s">
        <v>500</v>
      </c>
    </row>
    <row r="147" spans="1:29" s="19" customFormat="1" ht="136.5" x14ac:dyDescent="0.25">
      <c r="A147" s="110" t="s">
        <v>31</v>
      </c>
      <c r="B147" s="110" t="s">
        <v>32</v>
      </c>
      <c r="C147" s="110" t="s">
        <v>108</v>
      </c>
      <c r="D147" s="110" t="s">
        <v>118</v>
      </c>
      <c r="E147" s="110" t="s">
        <v>116</v>
      </c>
      <c r="F147" s="110" t="s">
        <v>117</v>
      </c>
      <c r="G147" s="111" t="s">
        <v>142</v>
      </c>
      <c r="H147" s="110" t="s">
        <v>501</v>
      </c>
      <c r="I147" s="110" t="s">
        <v>502</v>
      </c>
      <c r="J147" s="110" t="s">
        <v>503</v>
      </c>
      <c r="K147" s="62">
        <v>1</v>
      </c>
      <c r="L147" s="62">
        <v>1</v>
      </c>
      <c r="M147" s="62">
        <v>1</v>
      </c>
      <c r="N147" s="349">
        <v>1</v>
      </c>
      <c r="O147" s="46" t="s">
        <v>504</v>
      </c>
      <c r="P147" s="47">
        <v>42369</v>
      </c>
      <c r="Q147" s="51">
        <v>1</v>
      </c>
      <c r="R147" s="105">
        <v>1</v>
      </c>
      <c r="S147" s="76">
        <v>1</v>
      </c>
      <c r="T147" s="348">
        <f t="shared" si="9"/>
        <v>1</v>
      </c>
      <c r="U147" s="42" t="s">
        <v>181</v>
      </c>
      <c r="V147" s="40" t="s">
        <v>147</v>
      </c>
      <c r="W147" s="57" t="s">
        <v>181</v>
      </c>
      <c r="X147" s="57" t="s">
        <v>181</v>
      </c>
      <c r="Y147" s="372" t="s">
        <v>181</v>
      </c>
      <c r="Z147" s="59">
        <v>295149</v>
      </c>
      <c r="AA147" s="59" t="s">
        <v>165</v>
      </c>
      <c r="AB147" s="166"/>
      <c r="AC147" s="40" t="s">
        <v>500</v>
      </c>
    </row>
    <row r="148" spans="1:29" s="19" customFormat="1" ht="192" x14ac:dyDescent="0.25">
      <c r="A148" s="110" t="s">
        <v>31</v>
      </c>
      <c r="B148" s="110" t="s">
        <v>32</v>
      </c>
      <c r="C148" s="110" t="s">
        <v>108</v>
      </c>
      <c r="D148" s="110" t="s">
        <v>119</v>
      </c>
      <c r="E148" s="110" t="s">
        <v>116</v>
      </c>
      <c r="F148" s="110" t="s">
        <v>117</v>
      </c>
      <c r="G148" s="111" t="s">
        <v>142</v>
      </c>
      <c r="H148" s="110" t="s">
        <v>505</v>
      </c>
      <c r="I148" s="110" t="s">
        <v>506</v>
      </c>
      <c r="J148" s="110" t="s">
        <v>507</v>
      </c>
      <c r="K148" s="62">
        <v>1</v>
      </c>
      <c r="L148" s="62">
        <v>1</v>
      </c>
      <c r="M148" s="62">
        <f>+S148</f>
        <v>1</v>
      </c>
      <c r="N148" s="349">
        <f>+S148</f>
        <v>1</v>
      </c>
      <c r="O148" s="46" t="s">
        <v>508</v>
      </c>
      <c r="P148" s="47">
        <v>42369</v>
      </c>
      <c r="Q148" s="51">
        <v>1</v>
      </c>
      <c r="R148" s="51">
        <v>1</v>
      </c>
      <c r="S148" s="51">
        <v>1</v>
      </c>
      <c r="T148" s="348">
        <v>1</v>
      </c>
      <c r="U148" s="106">
        <v>10936120301</v>
      </c>
      <c r="V148" s="40" t="s">
        <v>147</v>
      </c>
      <c r="W148" s="125">
        <v>5000</v>
      </c>
      <c r="X148" s="126">
        <v>4554</v>
      </c>
      <c r="Y148" s="369">
        <f>+X148/W148</f>
        <v>0.91080000000000005</v>
      </c>
      <c r="Z148" s="59">
        <v>295149</v>
      </c>
      <c r="AA148" s="59" t="s">
        <v>165</v>
      </c>
      <c r="AB148" s="39" t="s">
        <v>599</v>
      </c>
      <c r="AC148" s="40" t="s">
        <v>509</v>
      </c>
    </row>
    <row r="149" spans="1:29" s="19" customFormat="1" ht="94.5" customHeight="1" x14ac:dyDescent="0.25">
      <c r="A149" s="163" t="s">
        <v>31</v>
      </c>
      <c r="B149" s="163" t="s">
        <v>32</v>
      </c>
      <c r="C149" s="163" t="s">
        <v>108</v>
      </c>
      <c r="D149" s="163" t="s">
        <v>120</v>
      </c>
      <c r="E149" s="163" t="s">
        <v>116</v>
      </c>
      <c r="F149" s="163" t="s">
        <v>117</v>
      </c>
      <c r="G149" s="142" t="s">
        <v>142</v>
      </c>
      <c r="H149" s="163" t="s">
        <v>510</v>
      </c>
      <c r="I149" s="163" t="s">
        <v>511</v>
      </c>
      <c r="J149" s="163" t="s">
        <v>512</v>
      </c>
      <c r="K149" s="147">
        <v>1</v>
      </c>
      <c r="L149" s="147">
        <v>1</v>
      </c>
      <c r="M149" s="147">
        <f>+R149</f>
        <v>1</v>
      </c>
      <c r="N149" s="340">
        <f>+M149/L149</f>
        <v>1</v>
      </c>
      <c r="O149" s="46" t="s">
        <v>634</v>
      </c>
      <c r="P149" s="204">
        <v>42369</v>
      </c>
      <c r="Q149" s="152">
        <v>1</v>
      </c>
      <c r="R149" s="152">
        <v>1</v>
      </c>
      <c r="S149" s="51">
        <v>1</v>
      </c>
      <c r="T149" s="348">
        <v>1</v>
      </c>
      <c r="U149" s="227">
        <v>10936120401</v>
      </c>
      <c r="V149" s="207" t="s">
        <v>147</v>
      </c>
      <c r="W149" s="192">
        <v>121648</v>
      </c>
      <c r="X149" s="156">
        <v>113043</v>
      </c>
      <c r="Y149" s="364">
        <f>+X149/W149</f>
        <v>0.9292631198211232</v>
      </c>
      <c r="Z149" s="159">
        <v>295149</v>
      </c>
      <c r="AA149" s="159" t="s">
        <v>165</v>
      </c>
      <c r="AB149" s="154" t="s">
        <v>627</v>
      </c>
      <c r="AC149" s="249" t="s">
        <v>513</v>
      </c>
    </row>
    <row r="150" spans="1:29" s="19" customFormat="1" ht="94.5" customHeight="1" x14ac:dyDescent="0.25">
      <c r="A150" s="258"/>
      <c r="B150" s="258"/>
      <c r="C150" s="258"/>
      <c r="D150" s="258"/>
      <c r="E150" s="258"/>
      <c r="F150" s="258"/>
      <c r="G150" s="144"/>
      <c r="H150" s="258"/>
      <c r="I150" s="258"/>
      <c r="J150" s="258"/>
      <c r="K150" s="149"/>
      <c r="L150" s="149"/>
      <c r="M150" s="149"/>
      <c r="N150" s="350"/>
      <c r="O150" s="46" t="s">
        <v>514</v>
      </c>
      <c r="P150" s="205"/>
      <c r="Q150" s="162"/>
      <c r="R150" s="162"/>
      <c r="S150" s="51">
        <v>1</v>
      </c>
      <c r="T150" s="348">
        <v>1</v>
      </c>
      <c r="U150" s="259"/>
      <c r="V150" s="257"/>
      <c r="W150" s="193"/>
      <c r="X150" s="157"/>
      <c r="Y150" s="379"/>
      <c r="Z150" s="160"/>
      <c r="AA150" s="160"/>
      <c r="AB150" s="165"/>
      <c r="AC150" s="249"/>
    </row>
    <row r="151" spans="1:29" s="19" customFormat="1" ht="94.5" customHeight="1" x14ac:dyDescent="0.25">
      <c r="A151" s="164"/>
      <c r="B151" s="164"/>
      <c r="C151" s="164"/>
      <c r="D151" s="164"/>
      <c r="E151" s="164"/>
      <c r="F151" s="164"/>
      <c r="G151" s="143"/>
      <c r="H151" s="164"/>
      <c r="I151" s="164"/>
      <c r="J151" s="164"/>
      <c r="K151" s="148"/>
      <c r="L151" s="148"/>
      <c r="M151" s="148"/>
      <c r="N151" s="341"/>
      <c r="O151" s="46" t="s">
        <v>515</v>
      </c>
      <c r="P151" s="206"/>
      <c r="Q151" s="153"/>
      <c r="R151" s="153"/>
      <c r="S151" s="51">
        <v>1</v>
      </c>
      <c r="T151" s="348">
        <v>1</v>
      </c>
      <c r="U151" s="228"/>
      <c r="V151" s="208"/>
      <c r="W151" s="194"/>
      <c r="X151" s="158"/>
      <c r="Y151" s="380"/>
      <c r="Z151" s="161"/>
      <c r="AA151" s="161"/>
      <c r="AB151" s="155"/>
      <c r="AC151" s="249"/>
    </row>
    <row r="152" spans="1:29" s="21" customFormat="1" ht="277.5" customHeight="1" x14ac:dyDescent="0.25">
      <c r="A152" s="110" t="s">
        <v>31</v>
      </c>
      <c r="B152" s="110" t="s">
        <v>32</v>
      </c>
      <c r="C152" s="110" t="s">
        <v>108</v>
      </c>
      <c r="D152" s="110" t="s">
        <v>121</v>
      </c>
      <c r="E152" s="110" t="s">
        <v>116</v>
      </c>
      <c r="F152" s="110" t="s">
        <v>117</v>
      </c>
      <c r="G152" s="111" t="s">
        <v>142</v>
      </c>
      <c r="H152" s="110" t="s">
        <v>516</v>
      </c>
      <c r="I152" s="110" t="s">
        <v>517</v>
      </c>
      <c r="J152" s="110" t="s">
        <v>518</v>
      </c>
      <c r="K152" s="62">
        <v>1</v>
      </c>
      <c r="L152" s="62">
        <v>1</v>
      </c>
      <c r="M152" s="62">
        <v>1</v>
      </c>
      <c r="N152" s="349">
        <f>+M152/L152</f>
        <v>1</v>
      </c>
      <c r="O152" s="46" t="s">
        <v>519</v>
      </c>
      <c r="P152" s="47">
        <v>42369</v>
      </c>
      <c r="Q152" s="51">
        <v>0</v>
      </c>
      <c r="R152" s="55">
        <v>1</v>
      </c>
      <c r="S152" s="55">
        <v>1</v>
      </c>
      <c r="T152" s="348">
        <v>1</v>
      </c>
      <c r="U152" s="106">
        <v>10936120501</v>
      </c>
      <c r="V152" s="40" t="s">
        <v>147</v>
      </c>
      <c r="W152" s="125">
        <v>1800</v>
      </c>
      <c r="X152" s="126">
        <v>0</v>
      </c>
      <c r="Y152" s="381">
        <v>0</v>
      </c>
      <c r="Z152" s="59">
        <v>295149</v>
      </c>
      <c r="AA152" s="59" t="s">
        <v>165</v>
      </c>
      <c r="AB152" s="39" t="s">
        <v>600</v>
      </c>
      <c r="AC152" s="40" t="s">
        <v>491</v>
      </c>
    </row>
    <row r="153" spans="1:29" s="21" customFormat="1" ht="204.75" customHeight="1" x14ac:dyDescent="0.25">
      <c r="A153" s="110" t="s">
        <v>31</v>
      </c>
      <c r="B153" s="110" t="s">
        <v>32</v>
      </c>
      <c r="C153" s="110" t="s">
        <v>108</v>
      </c>
      <c r="D153" s="110" t="s">
        <v>121</v>
      </c>
      <c r="E153" s="110" t="s">
        <v>116</v>
      </c>
      <c r="F153" s="110" t="s">
        <v>117</v>
      </c>
      <c r="G153" s="111" t="s">
        <v>142</v>
      </c>
      <c r="H153" s="110" t="s">
        <v>520</v>
      </c>
      <c r="I153" s="110" t="s">
        <v>517</v>
      </c>
      <c r="J153" s="110" t="s">
        <v>518</v>
      </c>
      <c r="K153" s="62">
        <v>1</v>
      </c>
      <c r="L153" s="62">
        <v>1</v>
      </c>
      <c r="M153" s="62">
        <f>+S153</f>
        <v>1</v>
      </c>
      <c r="N153" s="349">
        <f>+M153/L153</f>
        <v>1</v>
      </c>
      <c r="O153" s="46" t="s">
        <v>521</v>
      </c>
      <c r="P153" s="47">
        <v>42369</v>
      </c>
      <c r="Q153" s="51">
        <v>1</v>
      </c>
      <c r="R153" s="51">
        <v>1</v>
      </c>
      <c r="S153" s="51">
        <v>1</v>
      </c>
      <c r="T153" s="348">
        <v>1</v>
      </c>
      <c r="U153" s="42" t="s">
        <v>181</v>
      </c>
      <c r="V153" s="40" t="s">
        <v>147</v>
      </c>
      <c r="W153" s="57" t="s">
        <v>181</v>
      </c>
      <c r="X153" s="57" t="s">
        <v>181</v>
      </c>
      <c r="Y153" s="372" t="s">
        <v>181</v>
      </c>
      <c r="Z153" s="59">
        <v>295149</v>
      </c>
      <c r="AA153" s="59" t="s">
        <v>165</v>
      </c>
      <c r="AB153" s="39" t="s">
        <v>585</v>
      </c>
      <c r="AC153" s="40" t="s">
        <v>509</v>
      </c>
    </row>
    <row r="154" spans="1:29" s="21" customFormat="1" ht="325.5" customHeight="1" x14ac:dyDescent="0.25">
      <c r="A154" s="110" t="s">
        <v>31</v>
      </c>
      <c r="B154" s="110" t="s">
        <v>32</v>
      </c>
      <c r="C154" s="110" t="s">
        <v>108</v>
      </c>
      <c r="D154" s="110" t="s">
        <v>122</v>
      </c>
      <c r="E154" s="110" t="s">
        <v>116</v>
      </c>
      <c r="F154" s="110" t="s">
        <v>117</v>
      </c>
      <c r="G154" s="111" t="s">
        <v>142</v>
      </c>
      <c r="H154" s="110" t="s">
        <v>522</v>
      </c>
      <c r="I154" s="110" t="s">
        <v>523</v>
      </c>
      <c r="J154" s="110" t="s">
        <v>524</v>
      </c>
      <c r="K154" s="62">
        <v>1</v>
      </c>
      <c r="L154" s="62">
        <v>1</v>
      </c>
      <c r="M154" s="62">
        <f>+S154</f>
        <v>1</v>
      </c>
      <c r="N154" s="349">
        <f>+M154/L154</f>
        <v>1</v>
      </c>
      <c r="O154" s="46" t="s">
        <v>525</v>
      </c>
      <c r="P154" s="47">
        <v>42369</v>
      </c>
      <c r="Q154" s="51">
        <v>1</v>
      </c>
      <c r="R154" s="51">
        <v>1</v>
      </c>
      <c r="S154" s="51">
        <v>1</v>
      </c>
      <c r="T154" s="348">
        <f>+S154/R154</f>
        <v>1</v>
      </c>
      <c r="U154" s="41">
        <v>10936120701</v>
      </c>
      <c r="V154" s="40" t="s">
        <v>147</v>
      </c>
      <c r="W154" s="125">
        <v>364199</v>
      </c>
      <c r="X154" s="125">
        <v>362626</v>
      </c>
      <c r="Y154" s="354">
        <f>+X154/W154</f>
        <v>0.9956809326769156</v>
      </c>
      <c r="Z154" s="59">
        <v>400</v>
      </c>
      <c r="AA154" s="59" t="s">
        <v>165</v>
      </c>
      <c r="AB154" s="39" t="s">
        <v>625</v>
      </c>
      <c r="AC154" s="40" t="s">
        <v>526</v>
      </c>
    </row>
    <row r="155" spans="1:29" s="21" customFormat="1" ht="136.5" x14ac:dyDescent="0.25">
      <c r="A155" s="110" t="s">
        <v>31</v>
      </c>
      <c r="B155" s="110" t="s">
        <v>32</v>
      </c>
      <c r="C155" s="110" t="s">
        <v>108</v>
      </c>
      <c r="D155" s="110" t="s">
        <v>122</v>
      </c>
      <c r="E155" s="110" t="s">
        <v>116</v>
      </c>
      <c r="F155" s="110" t="s">
        <v>117</v>
      </c>
      <c r="G155" s="111" t="s">
        <v>142</v>
      </c>
      <c r="H155" s="110" t="s">
        <v>527</v>
      </c>
      <c r="I155" s="110" t="s">
        <v>523</v>
      </c>
      <c r="J155" s="110" t="s">
        <v>524</v>
      </c>
      <c r="K155" s="62">
        <v>1</v>
      </c>
      <c r="L155" s="62">
        <v>1</v>
      </c>
      <c r="M155" s="62">
        <f>+S155</f>
        <v>1</v>
      </c>
      <c r="N155" s="349">
        <f>+M155/L155</f>
        <v>1</v>
      </c>
      <c r="O155" s="46" t="s">
        <v>528</v>
      </c>
      <c r="P155" s="47">
        <v>42369</v>
      </c>
      <c r="Q155" s="51">
        <v>1</v>
      </c>
      <c r="R155" s="51">
        <v>1</v>
      </c>
      <c r="S155" s="51">
        <v>1</v>
      </c>
      <c r="T155" s="348">
        <f>+S155/R155</f>
        <v>1</v>
      </c>
      <c r="U155" s="41">
        <v>10936120702</v>
      </c>
      <c r="V155" s="40" t="s">
        <v>147</v>
      </c>
      <c r="W155" s="125">
        <v>83335</v>
      </c>
      <c r="X155" s="125">
        <f>77500+0</f>
        <v>77500</v>
      </c>
      <c r="Y155" s="354">
        <f>+X155/W155</f>
        <v>0.92998140037199251</v>
      </c>
      <c r="Z155" s="59">
        <v>400</v>
      </c>
      <c r="AA155" s="59" t="s">
        <v>165</v>
      </c>
      <c r="AB155" s="39" t="s">
        <v>529</v>
      </c>
      <c r="AC155" s="40" t="s">
        <v>526</v>
      </c>
    </row>
    <row r="156" spans="1:29" s="21" customFormat="1" ht="136.5" x14ac:dyDescent="0.25">
      <c r="A156" s="110" t="s">
        <v>31</v>
      </c>
      <c r="B156" s="110" t="s">
        <v>32</v>
      </c>
      <c r="C156" s="110" t="s">
        <v>108</v>
      </c>
      <c r="D156" s="110" t="s">
        <v>123</v>
      </c>
      <c r="E156" s="110" t="s">
        <v>124</v>
      </c>
      <c r="F156" s="110" t="s">
        <v>117</v>
      </c>
      <c r="G156" s="111" t="s">
        <v>142</v>
      </c>
      <c r="H156" s="110" t="s">
        <v>530</v>
      </c>
      <c r="I156" s="110" t="s">
        <v>531</v>
      </c>
      <c r="J156" s="110" t="s">
        <v>532</v>
      </c>
      <c r="K156" s="62">
        <v>1</v>
      </c>
      <c r="L156" s="62">
        <v>1</v>
      </c>
      <c r="M156" s="62">
        <v>1</v>
      </c>
      <c r="N156" s="349">
        <v>1</v>
      </c>
      <c r="O156" s="46" t="s">
        <v>533</v>
      </c>
      <c r="P156" s="47">
        <v>42369</v>
      </c>
      <c r="Q156" s="51">
        <v>1</v>
      </c>
      <c r="R156" s="51">
        <v>1</v>
      </c>
      <c r="S156" s="51">
        <v>1</v>
      </c>
      <c r="T156" s="348">
        <v>1</v>
      </c>
      <c r="U156" s="42" t="s">
        <v>181</v>
      </c>
      <c r="V156" s="40" t="s">
        <v>147</v>
      </c>
      <c r="W156" s="57" t="s">
        <v>181</v>
      </c>
      <c r="X156" s="57" t="s">
        <v>181</v>
      </c>
      <c r="Y156" s="372" t="s">
        <v>181</v>
      </c>
      <c r="Z156" s="59">
        <v>295149</v>
      </c>
      <c r="AA156" s="59" t="s">
        <v>165</v>
      </c>
      <c r="AB156" s="39" t="s">
        <v>604</v>
      </c>
      <c r="AC156" s="40" t="s">
        <v>491</v>
      </c>
    </row>
    <row r="157" spans="1:29" s="21" customFormat="1" ht="182.25" customHeight="1" x14ac:dyDescent="0.25">
      <c r="A157" s="110" t="s">
        <v>31</v>
      </c>
      <c r="B157" s="110" t="s">
        <v>32</v>
      </c>
      <c r="C157" s="110" t="s">
        <v>108</v>
      </c>
      <c r="D157" s="110" t="s">
        <v>125</v>
      </c>
      <c r="E157" s="110" t="s">
        <v>124</v>
      </c>
      <c r="F157" s="110" t="s">
        <v>117</v>
      </c>
      <c r="G157" s="111" t="s">
        <v>142</v>
      </c>
      <c r="H157" s="110" t="s">
        <v>534</v>
      </c>
      <c r="I157" s="110" t="s">
        <v>535</v>
      </c>
      <c r="J157" s="110" t="s">
        <v>536</v>
      </c>
      <c r="K157" s="62">
        <v>1</v>
      </c>
      <c r="L157" s="62">
        <v>1</v>
      </c>
      <c r="M157" s="62">
        <v>1</v>
      </c>
      <c r="N157" s="349">
        <v>1</v>
      </c>
      <c r="O157" s="46" t="s">
        <v>537</v>
      </c>
      <c r="P157" s="47">
        <v>42369</v>
      </c>
      <c r="Q157" s="51">
        <v>1</v>
      </c>
      <c r="R157" s="51">
        <v>1</v>
      </c>
      <c r="S157" s="51">
        <v>1</v>
      </c>
      <c r="T157" s="348">
        <v>1</v>
      </c>
      <c r="U157" s="106">
        <v>10936130201</v>
      </c>
      <c r="V157" s="40" t="s">
        <v>147</v>
      </c>
      <c r="W157" s="125">
        <v>42000</v>
      </c>
      <c r="X157" s="126">
        <v>41300</v>
      </c>
      <c r="Y157" s="369">
        <f>+X157/W157</f>
        <v>0.98333333333333328</v>
      </c>
      <c r="Z157" s="59">
        <v>400</v>
      </c>
      <c r="AA157" s="59" t="s">
        <v>165</v>
      </c>
      <c r="AB157" s="39" t="s">
        <v>538</v>
      </c>
      <c r="AC157" s="40" t="s">
        <v>491</v>
      </c>
    </row>
    <row r="158" spans="1:29" s="21" customFormat="1" ht="136.5" x14ac:dyDescent="0.25">
      <c r="A158" s="110" t="s">
        <v>31</v>
      </c>
      <c r="B158" s="110" t="s">
        <v>32</v>
      </c>
      <c r="C158" s="110" t="s">
        <v>108</v>
      </c>
      <c r="D158" s="110" t="s">
        <v>126</v>
      </c>
      <c r="E158" s="110" t="s">
        <v>124</v>
      </c>
      <c r="F158" s="110" t="s">
        <v>117</v>
      </c>
      <c r="G158" s="111" t="s">
        <v>142</v>
      </c>
      <c r="H158" s="110" t="s">
        <v>539</v>
      </c>
      <c r="I158" s="110" t="s">
        <v>540</v>
      </c>
      <c r="J158" s="110" t="s">
        <v>532</v>
      </c>
      <c r="K158" s="62">
        <v>1</v>
      </c>
      <c r="L158" s="62">
        <v>1</v>
      </c>
      <c r="M158" s="62">
        <v>1</v>
      </c>
      <c r="N158" s="349">
        <v>1</v>
      </c>
      <c r="O158" s="46" t="s">
        <v>533</v>
      </c>
      <c r="P158" s="47">
        <v>42369</v>
      </c>
      <c r="Q158" s="51">
        <v>1</v>
      </c>
      <c r="R158" s="51">
        <v>1</v>
      </c>
      <c r="S158" s="51">
        <v>1</v>
      </c>
      <c r="T158" s="348">
        <v>1</v>
      </c>
      <c r="U158" s="42" t="s">
        <v>181</v>
      </c>
      <c r="V158" s="40" t="s">
        <v>147</v>
      </c>
      <c r="W158" s="57" t="s">
        <v>181</v>
      </c>
      <c r="X158" s="57" t="s">
        <v>181</v>
      </c>
      <c r="Y158" s="372" t="s">
        <v>181</v>
      </c>
      <c r="Z158" s="59">
        <v>295149</v>
      </c>
      <c r="AA158" s="59" t="s">
        <v>165</v>
      </c>
      <c r="AB158" s="39" t="s">
        <v>604</v>
      </c>
      <c r="AC158" s="40" t="s">
        <v>491</v>
      </c>
    </row>
    <row r="159" spans="1:29" s="21" customFormat="1" ht="388.5" x14ac:dyDescent="0.25">
      <c r="A159" s="110" t="s">
        <v>31</v>
      </c>
      <c r="B159" s="110" t="s">
        <v>32</v>
      </c>
      <c r="C159" s="110" t="s">
        <v>108</v>
      </c>
      <c r="D159" s="110" t="s">
        <v>127</v>
      </c>
      <c r="E159" s="110" t="s">
        <v>124</v>
      </c>
      <c r="F159" s="110" t="s">
        <v>117</v>
      </c>
      <c r="G159" s="111" t="s">
        <v>142</v>
      </c>
      <c r="H159" s="110" t="s">
        <v>541</v>
      </c>
      <c r="I159" s="110" t="s">
        <v>542</v>
      </c>
      <c r="J159" s="110" t="s">
        <v>543</v>
      </c>
      <c r="K159" s="62">
        <v>1</v>
      </c>
      <c r="L159" s="62">
        <v>1</v>
      </c>
      <c r="M159" s="62">
        <f>+S159</f>
        <v>1</v>
      </c>
      <c r="N159" s="349">
        <f>+M159/L159</f>
        <v>1</v>
      </c>
      <c r="O159" s="46" t="s">
        <v>544</v>
      </c>
      <c r="P159" s="47">
        <v>42369</v>
      </c>
      <c r="Q159" s="51">
        <v>1</v>
      </c>
      <c r="R159" s="51">
        <v>1</v>
      </c>
      <c r="S159" s="51">
        <v>1</v>
      </c>
      <c r="T159" s="348">
        <v>1</v>
      </c>
      <c r="U159" s="106">
        <v>10936130401</v>
      </c>
      <c r="V159" s="40" t="s">
        <v>147</v>
      </c>
      <c r="W159" s="125">
        <v>362653</v>
      </c>
      <c r="X159" s="126">
        <v>250902</v>
      </c>
      <c r="Y159" s="369">
        <f>+X159/W159</f>
        <v>0.69185143925460424</v>
      </c>
      <c r="Z159" s="59">
        <v>295149</v>
      </c>
      <c r="AA159" s="59" t="s">
        <v>165</v>
      </c>
      <c r="AB159" s="123" t="s">
        <v>644</v>
      </c>
      <c r="AC159" s="40" t="s">
        <v>526</v>
      </c>
    </row>
    <row r="160" spans="1:29" s="21" customFormat="1" ht="289.5" customHeight="1" x14ac:dyDescent="0.25">
      <c r="A160" s="110" t="s">
        <v>31</v>
      </c>
      <c r="B160" s="110" t="s">
        <v>32</v>
      </c>
      <c r="C160" s="110" t="s">
        <v>108</v>
      </c>
      <c r="D160" s="110" t="s">
        <v>127</v>
      </c>
      <c r="E160" s="110" t="s">
        <v>124</v>
      </c>
      <c r="F160" s="110" t="s">
        <v>117</v>
      </c>
      <c r="G160" s="111" t="s">
        <v>142</v>
      </c>
      <c r="H160" s="110" t="s">
        <v>545</v>
      </c>
      <c r="I160" s="110" t="s">
        <v>542</v>
      </c>
      <c r="J160" s="110" t="s">
        <v>543</v>
      </c>
      <c r="K160" s="62">
        <v>1</v>
      </c>
      <c r="L160" s="62">
        <v>1</v>
      </c>
      <c r="M160" s="62">
        <f>+S160</f>
        <v>1</v>
      </c>
      <c r="N160" s="349">
        <f>+M160/L160</f>
        <v>1</v>
      </c>
      <c r="O160" s="46" t="s">
        <v>546</v>
      </c>
      <c r="P160" s="47">
        <v>42369</v>
      </c>
      <c r="Q160" s="51">
        <v>1</v>
      </c>
      <c r="R160" s="51">
        <v>1</v>
      </c>
      <c r="S160" s="51">
        <v>1</v>
      </c>
      <c r="T160" s="348">
        <v>1</v>
      </c>
      <c r="U160" s="40">
        <v>10936130402</v>
      </c>
      <c r="V160" s="40" t="s">
        <v>147</v>
      </c>
      <c r="W160" s="125">
        <v>273589</v>
      </c>
      <c r="X160" s="126">
        <v>272506</v>
      </c>
      <c r="Y160" s="369">
        <f>+X160/W160</f>
        <v>0.99604150751674958</v>
      </c>
      <c r="Z160" s="59">
        <v>400</v>
      </c>
      <c r="AA160" s="59" t="s">
        <v>165</v>
      </c>
      <c r="AB160" s="39" t="s">
        <v>629</v>
      </c>
      <c r="AC160" s="40" t="s">
        <v>526</v>
      </c>
    </row>
    <row r="161" spans="1:29" s="21" customFormat="1" ht="261" customHeight="1" x14ac:dyDescent="0.25">
      <c r="A161" s="110" t="s">
        <v>31</v>
      </c>
      <c r="B161" s="110" t="s">
        <v>32</v>
      </c>
      <c r="C161" s="110" t="s">
        <v>108</v>
      </c>
      <c r="D161" s="110" t="s">
        <v>127</v>
      </c>
      <c r="E161" s="110" t="s">
        <v>124</v>
      </c>
      <c r="F161" s="110" t="s">
        <v>117</v>
      </c>
      <c r="G161" s="111" t="s">
        <v>142</v>
      </c>
      <c r="H161" s="110" t="s">
        <v>545</v>
      </c>
      <c r="I161" s="110" t="s">
        <v>542</v>
      </c>
      <c r="J161" s="110" t="s">
        <v>543</v>
      </c>
      <c r="K161" s="62">
        <v>1</v>
      </c>
      <c r="L161" s="62">
        <v>1</v>
      </c>
      <c r="M161" s="62">
        <f>+T161</f>
        <v>1</v>
      </c>
      <c r="N161" s="349">
        <f>+M161/L161</f>
        <v>1</v>
      </c>
      <c r="O161" s="46" t="s">
        <v>547</v>
      </c>
      <c r="P161" s="47">
        <v>42369</v>
      </c>
      <c r="Q161" s="54">
        <v>1</v>
      </c>
      <c r="R161" s="54">
        <v>1</v>
      </c>
      <c r="S161" s="60">
        <v>1</v>
      </c>
      <c r="T161" s="348">
        <v>1</v>
      </c>
      <c r="U161" s="40">
        <v>10936130501</v>
      </c>
      <c r="V161" s="40" t="s">
        <v>147</v>
      </c>
      <c r="W161" s="125">
        <v>150000</v>
      </c>
      <c r="X161" s="126">
        <v>146700</v>
      </c>
      <c r="Y161" s="369">
        <f>+X161/W161</f>
        <v>0.97799999999999998</v>
      </c>
      <c r="Z161" s="107">
        <v>30000</v>
      </c>
      <c r="AA161" s="59" t="s">
        <v>165</v>
      </c>
      <c r="AB161" s="39" t="s">
        <v>636</v>
      </c>
      <c r="AC161" s="40" t="s">
        <v>526</v>
      </c>
    </row>
    <row r="162" spans="1:29" s="19" customFormat="1" ht="63" x14ac:dyDescent="0.25">
      <c r="A162" s="110" t="s">
        <v>31</v>
      </c>
      <c r="B162" s="110" t="s">
        <v>32</v>
      </c>
      <c r="C162" s="110" t="s">
        <v>108</v>
      </c>
      <c r="D162" s="110" t="s">
        <v>128</v>
      </c>
      <c r="E162" s="110" t="s">
        <v>129</v>
      </c>
      <c r="F162" s="110" t="s">
        <v>130</v>
      </c>
      <c r="G162" s="111" t="s">
        <v>142</v>
      </c>
      <c r="H162" s="110" t="s">
        <v>548</v>
      </c>
      <c r="I162" s="110" t="s">
        <v>549</v>
      </c>
      <c r="J162" s="110" t="s">
        <v>550</v>
      </c>
      <c r="K162" s="62">
        <v>1</v>
      </c>
      <c r="L162" s="62">
        <v>1</v>
      </c>
      <c r="M162" s="62">
        <v>1</v>
      </c>
      <c r="N162" s="349">
        <v>1</v>
      </c>
      <c r="O162" s="46" t="s">
        <v>551</v>
      </c>
      <c r="P162" s="47">
        <v>42369</v>
      </c>
      <c r="Q162" s="51">
        <v>1</v>
      </c>
      <c r="R162" s="51">
        <v>1</v>
      </c>
      <c r="S162" s="51">
        <v>1</v>
      </c>
      <c r="T162" s="348">
        <v>1</v>
      </c>
      <c r="U162" s="42" t="s">
        <v>181</v>
      </c>
      <c r="V162" s="40" t="s">
        <v>147</v>
      </c>
      <c r="W162" s="61" t="s">
        <v>181</v>
      </c>
      <c r="X162" s="61" t="s">
        <v>181</v>
      </c>
      <c r="Y162" s="372" t="s">
        <v>181</v>
      </c>
      <c r="Z162" s="59">
        <v>67</v>
      </c>
      <c r="AA162" s="59" t="s">
        <v>165</v>
      </c>
      <c r="AB162" s="39" t="s">
        <v>605</v>
      </c>
      <c r="AC162" s="40" t="s">
        <v>526</v>
      </c>
    </row>
    <row r="163" spans="1:29" s="19" customFormat="1" ht="264" x14ac:dyDescent="0.25">
      <c r="A163" s="110" t="s">
        <v>31</v>
      </c>
      <c r="B163" s="110" t="s">
        <v>32</v>
      </c>
      <c r="C163" s="110" t="s">
        <v>131</v>
      </c>
      <c r="D163" s="110" t="s">
        <v>132</v>
      </c>
      <c r="E163" s="110" t="s">
        <v>133</v>
      </c>
      <c r="F163" s="110" t="s">
        <v>134</v>
      </c>
      <c r="G163" s="111" t="s">
        <v>142</v>
      </c>
      <c r="H163" s="110" t="s">
        <v>552</v>
      </c>
      <c r="I163" s="110" t="s">
        <v>553</v>
      </c>
      <c r="J163" s="110" t="s">
        <v>554</v>
      </c>
      <c r="K163" s="62">
        <v>1</v>
      </c>
      <c r="L163" s="62">
        <v>1</v>
      </c>
      <c r="M163" s="62">
        <v>1</v>
      </c>
      <c r="N163" s="349">
        <v>1</v>
      </c>
      <c r="O163" s="46" t="s">
        <v>555</v>
      </c>
      <c r="P163" s="47">
        <v>42369</v>
      </c>
      <c r="Q163" s="51">
        <v>1</v>
      </c>
      <c r="R163" s="51">
        <v>1</v>
      </c>
      <c r="S163" s="51">
        <v>1</v>
      </c>
      <c r="T163" s="348">
        <v>1</v>
      </c>
      <c r="U163" s="42" t="s">
        <v>181</v>
      </c>
      <c r="V163" s="40" t="s">
        <v>147</v>
      </c>
      <c r="W163" s="61" t="s">
        <v>181</v>
      </c>
      <c r="X163" s="61" t="s">
        <v>181</v>
      </c>
      <c r="Y163" s="372" t="s">
        <v>181</v>
      </c>
      <c r="Z163" s="108">
        <v>295149</v>
      </c>
      <c r="AA163" s="109" t="s">
        <v>165</v>
      </c>
      <c r="AB163" s="39" t="s">
        <v>628</v>
      </c>
      <c r="AC163" s="40" t="s">
        <v>556</v>
      </c>
    </row>
    <row r="164" spans="1:29" s="19" customFormat="1" ht="127.5" x14ac:dyDescent="0.25">
      <c r="A164" s="110" t="s">
        <v>31</v>
      </c>
      <c r="B164" s="110" t="s">
        <v>32</v>
      </c>
      <c r="C164" s="110" t="s">
        <v>131</v>
      </c>
      <c r="D164" s="110" t="s">
        <v>135</v>
      </c>
      <c r="E164" s="110" t="s">
        <v>133</v>
      </c>
      <c r="F164" s="110" t="s">
        <v>136</v>
      </c>
      <c r="G164" s="111" t="s">
        <v>142</v>
      </c>
      <c r="H164" s="110" t="s">
        <v>557</v>
      </c>
      <c r="I164" s="110" t="s">
        <v>558</v>
      </c>
      <c r="J164" s="110" t="s">
        <v>559</v>
      </c>
      <c r="K164" s="62">
        <v>1</v>
      </c>
      <c r="L164" s="62">
        <v>1</v>
      </c>
      <c r="M164" s="62">
        <v>1</v>
      </c>
      <c r="N164" s="349">
        <v>1</v>
      </c>
      <c r="O164" s="46" t="s">
        <v>560</v>
      </c>
      <c r="P164" s="47">
        <v>42369</v>
      </c>
      <c r="Q164" s="51">
        <v>1</v>
      </c>
      <c r="R164" s="51">
        <v>1</v>
      </c>
      <c r="S164" s="51">
        <v>1</v>
      </c>
      <c r="T164" s="348">
        <v>1</v>
      </c>
      <c r="U164" s="42" t="s">
        <v>181</v>
      </c>
      <c r="V164" s="40" t="s">
        <v>147</v>
      </c>
      <c r="W164" s="61" t="s">
        <v>181</v>
      </c>
      <c r="X164" s="61" t="s">
        <v>181</v>
      </c>
      <c r="Y164" s="372" t="s">
        <v>181</v>
      </c>
      <c r="Z164" s="108">
        <v>295149</v>
      </c>
      <c r="AA164" s="109" t="s">
        <v>165</v>
      </c>
      <c r="AB164" s="39" t="s">
        <v>561</v>
      </c>
      <c r="AC164" s="40" t="s">
        <v>556</v>
      </c>
    </row>
    <row r="165" spans="1:29" ht="13.5" thickBot="1" x14ac:dyDescent="0.25"/>
    <row r="166" spans="1:29" s="27" customFormat="1" ht="26.25" customHeight="1" thickBot="1" x14ac:dyDescent="0.3">
      <c r="A166" s="320"/>
      <c r="B166" s="321"/>
      <c r="C166" s="321"/>
      <c r="D166" s="321"/>
      <c r="E166" s="321"/>
      <c r="F166" s="321"/>
      <c r="G166" s="321"/>
      <c r="H166" s="321"/>
      <c r="I166" s="321"/>
      <c r="J166" s="321"/>
      <c r="K166" s="321"/>
      <c r="L166" s="321"/>
      <c r="M166" s="321"/>
      <c r="N166" s="321"/>
      <c r="O166" s="321"/>
      <c r="P166" s="321"/>
      <c r="Q166" s="321"/>
      <c r="R166" s="321"/>
      <c r="S166" s="322"/>
      <c r="T166" s="129">
        <f>AVERAGE(T11:T164)</f>
        <v>0.9416350649350651</v>
      </c>
      <c r="U166" s="150"/>
      <c r="V166" s="151"/>
      <c r="W166" s="382">
        <f>SUM(W11:W164)</f>
        <v>30751665</v>
      </c>
      <c r="X166" s="382">
        <f>SUM(X11:X164)</f>
        <v>27264740</v>
      </c>
      <c r="Y166" s="130">
        <f>+X166/W166</f>
        <v>0.88661020468322604</v>
      </c>
      <c r="Z166" s="145"/>
      <c r="AA166" s="145"/>
      <c r="AB166" s="145"/>
      <c r="AC166" s="146"/>
    </row>
    <row r="167" spans="1:29" ht="6" customHeight="1" x14ac:dyDescent="0.2"/>
    <row r="168" spans="1:29" ht="42" customHeight="1" thickBot="1" x14ac:dyDescent="0.25">
      <c r="A168" s="28"/>
      <c r="B168" s="28"/>
      <c r="C168" s="28"/>
    </row>
    <row r="169" spans="1:29" ht="15.75" thickBot="1" x14ac:dyDescent="0.25">
      <c r="A169" s="28"/>
      <c r="B169" s="131" t="s">
        <v>645</v>
      </c>
      <c r="C169" s="131"/>
      <c r="D169" s="131"/>
      <c r="F169" s="29" t="s">
        <v>583</v>
      </c>
      <c r="W169" s="133" t="s">
        <v>648</v>
      </c>
      <c r="X169" s="134" t="s">
        <v>649</v>
      </c>
    </row>
    <row r="170" spans="1:29" ht="15" x14ac:dyDescent="0.2">
      <c r="B170" s="131"/>
      <c r="C170" s="131"/>
      <c r="D170" s="131"/>
      <c r="F170" s="22" t="s">
        <v>138</v>
      </c>
      <c r="W170" s="135">
        <v>87</v>
      </c>
      <c r="X170" s="136" t="s">
        <v>650</v>
      </c>
    </row>
    <row r="171" spans="1:29" ht="15" x14ac:dyDescent="0.2">
      <c r="B171" s="131"/>
      <c r="C171" s="131"/>
      <c r="D171" s="131"/>
      <c r="W171" s="137">
        <v>6</v>
      </c>
      <c r="X171" s="138" t="s">
        <v>651</v>
      </c>
    </row>
    <row r="172" spans="1:29" s="14" customFormat="1" ht="15" x14ac:dyDescent="0.25">
      <c r="B172" s="131" t="s">
        <v>646</v>
      </c>
      <c r="C172" s="131"/>
      <c r="D172" s="131"/>
      <c r="F172" s="14" t="s">
        <v>584</v>
      </c>
      <c r="V172" s="32"/>
      <c r="W172" s="137">
        <v>3</v>
      </c>
      <c r="X172" s="138" t="s">
        <v>652</v>
      </c>
      <c r="Y172" s="33"/>
      <c r="Z172" s="34"/>
      <c r="AA172" s="34"/>
    </row>
    <row r="173" spans="1:29" s="14" customFormat="1" ht="15" x14ac:dyDescent="0.25">
      <c r="B173" s="132" t="s">
        <v>647</v>
      </c>
      <c r="C173" s="131"/>
      <c r="D173" s="131"/>
      <c r="F173" s="14" t="s">
        <v>139</v>
      </c>
      <c r="V173" s="32"/>
      <c r="W173" s="137">
        <v>2</v>
      </c>
      <c r="X173" s="138" t="s">
        <v>653</v>
      </c>
      <c r="Y173" s="33"/>
      <c r="Z173" s="34"/>
      <c r="AA173" s="34"/>
    </row>
    <row r="174" spans="1:29" ht="15.75" thickBot="1" x14ac:dyDescent="0.25">
      <c r="W174" s="139"/>
      <c r="X174" s="140"/>
    </row>
    <row r="175" spans="1:29" ht="13.5" thickBot="1" x14ac:dyDescent="0.25">
      <c r="W175" s="133">
        <f>SUM(W170:W174)</f>
        <v>98</v>
      </c>
      <c r="X175" s="141"/>
    </row>
  </sheetData>
  <mergeCells count="851">
    <mergeCell ref="N93:N94"/>
    <mergeCell ref="G116:G117"/>
    <mergeCell ref="G128:G129"/>
    <mergeCell ref="M128:M129"/>
    <mergeCell ref="W49:W50"/>
    <mergeCell ref="P78:P80"/>
    <mergeCell ref="U78:U80"/>
    <mergeCell ref="W74:W77"/>
    <mergeCell ref="A166:S166"/>
    <mergeCell ref="G141:G143"/>
    <mergeCell ref="G139:G140"/>
    <mergeCell ref="G74:G77"/>
    <mergeCell ref="M96:M97"/>
    <mergeCell ref="N96:N97"/>
    <mergeCell ref="M98:M99"/>
    <mergeCell ref="N98:N99"/>
    <mergeCell ref="M100:M101"/>
    <mergeCell ref="N100:N101"/>
    <mergeCell ref="M102:M103"/>
    <mergeCell ref="N102:N103"/>
    <mergeCell ref="M109:M110"/>
    <mergeCell ref="N109:N110"/>
    <mergeCell ref="J78:J80"/>
    <mergeCell ref="K78:K80"/>
    <mergeCell ref="G135:G138"/>
    <mergeCell ref="M135:M138"/>
    <mergeCell ref="N135:N138"/>
    <mergeCell ref="M93:M94"/>
    <mergeCell ref="X57:X62"/>
    <mergeCell ref="Y57:Y62"/>
    <mergeCell ref="Z57:Z62"/>
    <mergeCell ref="AA57:AA62"/>
    <mergeCell ref="AB57:AB62"/>
    <mergeCell ref="W100:W101"/>
    <mergeCell ref="V96:V97"/>
    <mergeCell ref="P96:P97"/>
    <mergeCell ref="U96:U97"/>
    <mergeCell ref="P72:P73"/>
    <mergeCell ref="V66:V68"/>
    <mergeCell ref="U66:U68"/>
    <mergeCell ref="P74:P77"/>
    <mergeCell ref="U74:U77"/>
    <mergeCell ref="V78:V80"/>
    <mergeCell ref="W78:W80"/>
    <mergeCell ref="V74:V77"/>
    <mergeCell ref="M74:M77"/>
    <mergeCell ref="N74:N77"/>
    <mergeCell ref="H128:H129"/>
    <mergeCell ref="AC100:AC101"/>
    <mergeCell ref="W102:W103"/>
    <mergeCell ref="AC102:AC103"/>
    <mergeCell ref="P98:P99"/>
    <mergeCell ref="U98:U99"/>
    <mergeCell ref="U102:U103"/>
    <mergeCell ref="V102:V103"/>
    <mergeCell ref="U100:U101"/>
    <mergeCell ref="P100:P101"/>
    <mergeCell ref="X102:X103"/>
    <mergeCell ref="Y102:Y103"/>
    <mergeCell ref="Z102:Z103"/>
    <mergeCell ref="AA102:AA103"/>
    <mergeCell ref="AB102:AB103"/>
    <mergeCell ref="AC116:AC117"/>
    <mergeCell ref="AC96:AC97"/>
    <mergeCell ref="V98:V99"/>
    <mergeCell ref="W98:W99"/>
    <mergeCell ref="AC98:AC99"/>
    <mergeCell ref="W96:W97"/>
    <mergeCell ref="P102:P103"/>
    <mergeCell ref="V100:V101"/>
    <mergeCell ref="U109:U110"/>
    <mergeCell ref="X96:X97"/>
    <mergeCell ref="Y96:Y97"/>
    <mergeCell ref="Z96:Z97"/>
    <mergeCell ref="AA96:AA97"/>
    <mergeCell ref="AB96:AB97"/>
    <mergeCell ref="X98:X99"/>
    <mergeCell ref="Y98:Y99"/>
    <mergeCell ref="Z98:Z99"/>
    <mergeCell ref="AA98:AA99"/>
    <mergeCell ref="AB98:AB99"/>
    <mergeCell ref="X100:X101"/>
    <mergeCell ref="Y100:Y101"/>
    <mergeCell ref="Z100:Z101"/>
    <mergeCell ref="AA100:AA101"/>
    <mergeCell ref="AB100:AB101"/>
    <mergeCell ref="AC49:AC50"/>
    <mergeCell ref="AC47:AC48"/>
    <mergeCell ref="U57:U62"/>
    <mergeCell ref="V57:V62"/>
    <mergeCell ref="W57:W62"/>
    <mergeCell ref="AC57:AC62"/>
    <mergeCell ref="U49:U50"/>
    <mergeCell ref="V49:V50"/>
    <mergeCell ref="W52:W53"/>
    <mergeCell ref="X47:X48"/>
    <mergeCell ref="X49:X50"/>
    <mergeCell ref="Y47:Y48"/>
    <mergeCell ref="Z47:Z48"/>
    <mergeCell ref="AA47:AA48"/>
    <mergeCell ref="AB47:AB48"/>
    <mergeCell ref="Y49:Y50"/>
    <mergeCell ref="Z49:Z50"/>
    <mergeCell ref="AA49:AA50"/>
    <mergeCell ref="AB49:AB50"/>
    <mergeCell ref="X52:X53"/>
    <mergeCell ref="Y52:Y53"/>
    <mergeCell ref="Z52:Z53"/>
    <mergeCell ref="AA52:AA53"/>
    <mergeCell ref="AB52:AB53"/>
    <mergeCell ref="AC18:AC19"/>
    <mergeCell ref="I18:I19"/>
    <mergeCell ref="J18:J19"/>
    <mergeCell ref="I31:I33"/>
    <mergeCell ref="W24:W25"/>
    <mergeCell ref="J24:J25"/>
    <mergeCell ref="K24:K25"/>
    <mergeCell ref="L24:L25"/>
    <mergeCell ref="W20:W23"/>
    <mergeCell ref="U20:U23"/>
    <mergeCell ref="AC20:AC23"/>
    <mergeCell ref="AC24:AC25"/>
    <mergeCell ref="U30:U33"/>
    <mergeCell ref="V30:V33"/>
    <mergeCell ref="W30:W33"/>
    <mergeCell ref="AC30:AC33"/>
    <mergeCell ref="V20:V23"/>
    <mergeCell ref="U24:U25"/>
    <mergeCell ref="V24:V25"/>
    <mergeCell ref="U27:U28"/>
    <mergeCell ref="X18:X19"/>
    <mergeCell ref="Y18:Y19"/>
    <mergeCell ref="Z18:Z19"/>
    <mergeCell ref="X27:X28"/>
    <mergeCell ref="U15:U17"/>
    <mergeCell ref="V15:V17"/>
    <mergeCell ref="W15:W17"/>
    <mergeCell ref="AC15:AC17"/>
    <mergeCell ref="I15:I17"/>
    <mergeCell ref="K15:K17"/>
    <mergeCell ref="L15:L17"/>
    <mergeCell ref="J15:J17"/>
    <mergeCell ref="V13:V14"/>
    <mergeCell ref="W13:W14"/>
    <mergeCell ref="AC13:AC14"/>
    <mergeCell ref="K13:K14"/>
    <mergeCell ref="L13:L14"/>
    <mergeCell ref="I13:I14"/>
    <mergeCell ref="J13:J14"/>
    <mergeCell ref="X15:X17"/>
    <mergeCell ref="Y15:Y17"/>
    <mergeCell ref="Z15:Z17"/>
    <mergeCell ref="AA15:AA17"/>
    <mergeCell ref="AB15:AB17"/>
    <mergeCell ref="M15:M17"/>
    <mergeCell ref="N15:N17"/>
    <mergeCell ref="U13:U14"/>
    <mergeCell ref="A18:A19"/>
    <mergeCell ref="K18:K19"/>
    <mergeCell ref="L18:L19"/>
    <mergeCell ref="U18:U19"/>
    <mergeCell ref="V18:V19"/>
    <mergeCell ref="W18:W19"/>
    <mergeCell ref="G18:G19"/>
    <mergeCell ref="F18:F19"/>
    <mergeCell ref="E18:E19"/>
    <mergeCell ref="D18:D19"/>
    <mergeCell ref="C18:C19"/>
    <mergeCell ref="B18:B19"/>
    <mergeCell ref="H18:H19"/>
    <mergeCell ref="M18:M19"/>
    <mergeCell ref="N18:N19"/>
    <mergeCell ref="H15:H17"/>
    <mergeCell ref="A13:A14"/>
    <mergeCell ref="G15:G17"/>
    <mergeCell ref="F15:F17"/>
    <mergeCell ref="E15:E17"/>
    <mergeCell ref="D15:D17"/>
    <mergeCell ref="C15:C17"/>
    <mergeCell ref="B15:B17"/>
    <mergeCell ref="A15:A17"/>
    <mergeCell ref="G13:G14"/>
    <mergeCell ref="F13:F14"/>
    <mergeCell ref="E13:E14"/>
    <mergeCell ref="D13:D14"/>
    <mergeCell ref="C13:C14"/>
    <mergeCell ref="B13:B14"/>
    <mergeCell ref="H13:H14"/>
    <mergeCell ref="V11:V12"/>
    <mergeCell ref="W11:W12"/>
    <mergeCell ref="AC11:AC12"/>
    <mergeCell ref="G11:G12"/>
    <mergeCell ref="H11:H12"/>
    <mergeCell ref="J11:J12"/>
    <mergeCell ref="I11:I12"/>
    <mergeCell ref="K11:K12"/>
    <mergeCell ref="L11:L12"/>
    <mergeCell ref="G20:G23"/>
    <mergeCell ref="B30:B33"/>
    <mergeCell ref="J20:J23"/>
    <mergeCell ref="J34:J35"/>
    <mergeCell ref="A20:A23"/>
    <mergeCell ref="B20:B23"/>
    <mergeCell ref="C20:C23"/>
    <mergeCell ref="D20:D23"/>
    <mergeCell ref="E20:E23"/>
    <mergeCell ref="F20:F23"/>
    <mergeCell ref="A30:A33"/>
    <mergeCell ref="G24:G25"/>
    <mergeCell ref="F24:F25"/>
    <mergeCell ref="E24:E25"/>
    <mergeCell ref="D24:D25"/>
    <mergeCell ref="C24:C25"/>
    <mergeCell ref="H20:H23"/>
    <mergeCell ref="B24:B25"/>
    <mergeCell ref="A24:A25"/>
    <mergeCell ref="G30:G33"/>
    <mergeCell ref="D27:D28"/>
    <mergeCell ref="D30:D33"/>
    <mergeCell ref="C30:C33"/>
    <mergeCell ref="H24:H25"/>
    <mergeCell ref="I24:I25"/>
    <mergeCell ref="J30:J33"/>
    <mergeCell ref="H30:H33"/>
    <mergeCell ref="C27:C28"/>
    <mergeCell ref="E27:E28"/>
    <mergeCell ref="F27:F28"/>
    <mergeCell ref="H27:H28"/>
    <mergeCell ref="F30:F33"/>
    <mergeCell ref="A27:A28"/>
    <mergeCell ref="E30:E33"/>
    <mergeCell ref="H34:H35"/>
    <mergeCell ref="I34:I35"/>
    <mergeCell ref="U37:U38"/>
    <mergeCell ref="V37:V38"/>
    <mergeCell ref="P49:P50"/>
    <mergeCell ref="H57:H62"/>
    <mergeCell ref="H47:H48"/>
    <mergeCell ref="P52:P53"/>
    <mergeCell ref="U52:U53"/>
    <mergeCell ref="L34:L35"/>
    <mergeCell ref="K34:K35"/>
    <mergeCell ref="K37:K38"/>
    <mergeCell ref="L37:L38"/>
    <mergeCell ref="J47:J48"/>
    <mergeCell ref="I47:I48"/>
    <mergeCell ref="K49:K50"/>
    <mergeCell ref="H49:H50"/>
    <mergeCell ref="I49:I50"/>
    <mergeCell ref="M47:M48"/>
    <mergeCell ref="J49:J50"/>
    <mergeCell ref="L52:L53"/>
    <mergeCell ref="J57:J62"/>
    <mergeCell ref="H37:H38"/>
    <mergeCell ref="N52:N53"/>
    <mergeCell ref="A34:A35"/>
    <mergeCell ref="B34:B35"/>
    <mergeCell ref="C34:C35"/>
    <mergeCell ref="E34:E35"/>
    <mergeCell ref="F34:F35"/>
    <mergeCell ref="D34:D35"/>
    <mergeCell ref="A52:A53"/>
    <mergeCell ref="B52:B53"/>
    <mergeCell ref="C52:C53"/>
    <mergeCell ref="D52:D53"/>
    <mergeCell ref="D47:D48"/>
    <mergeCell ref="C47:C48"/>
    <mergeCell ref="B47:B48"/>
    <mergeCell ref="F47:F48"/>
    <mergeCell ref="E47:E48"/>
    <mergeCell ref="E49:E50"/>
    <mergeCell ref="F49:F50"/>
    <mergeCell ref="E52:E53"/>
    <mergeCell ref="F52:F53"/>
    <mergeCell ref="A47:A48"/>
    <mergeCell ref="A49:A50"/>
    <mergeCell ref="B49:B50"/>
    <mergeCell ref="C49:C50"/>
    <mergeCell ref="D49:D50"/>
    <mergeCell ref="AC37:AC38"/>
    <mergeCell ref="L47:L48"/>
    <mergeCell ref="K47:K48"/>
    <mergeCell ref="AC34:AC35"/>
    <mergeCell ref="X34:X35"/>
    <mergeCell ref="Y34:Y35"/>
    <mergeCell ref="Z34:Z35"/>
    <mergeCell ref="AA34:AA35"/>
    <mergeCell ref="AB34:AB35"/>
    <mergeCell ref="X37:X38"/>
    <mergeCell ref="Y37:Y38"/>
    <mergeCell ref="Z37:Z38"/>
    <mergeCell ref="AA37:AA38"/>
    <mergeCell ref="AB37:AB38"/>
    <mergeCell ref="P47:P48"/>
    <mergeCell ref="W47:W48"/>
    <mergeCell ref="U47:U48"/>
    <mergeCell ref="V47:V48"/>
    <mergeCell ref="N47:N48"/>
    <mergeCell ref="U34:U35"/>
    <mergeCell ref="V34:V35"/>
    <mergeCell ref="W34:W35"/>
    <mergeCell ref="W37:W38"/>
    <mergeCell ref="AC27:AC28"/>
    <mergeCell ref="B27:B28"/>
    <mergeCell ref="L27:L28"/>
    <mergeCell ref="K27:K28"/>
    <mergeCell ref="J27:J28"/>
    <mergeCell ref="I27:I28"/>
    <mergeCell ref="K30:K33"/>
    <mergeCell ref="L30:L33"/>
    <mergeCell ref="Q27:Q28"/>
    <mergeCell ref="Y27:Y28"/>
    <mergeCell ref="Z27:Z28"/>
    <mergeCell ref="AA27:AA28"/>
    <mergeCell ref="AB27:AB28"/>
    <mergeCell ref="X30:X33"/>
    <mergeCell ref="Y30:Y33"/>
    <mergeCell ref="Z30:Z33"/>
    <mergeCell ref="AA30:AA33"/>
    <mergeCell ref="AB30:AB33"/>
    <mergeCell ref="M30:M33"/>
    <mergeCell ref="N30:N33"/>
    <mergeCell ref="G27:G28"/>
    <mergeCell ref="A57:A62"/>
    <mergeCell ref="B57:B62"/>
    <mergeCell ref="C57:C62"/>
    <mergeCell ref="D57:D62"/>
    <mergeCell ref="E57:E62"/>
    <mergeCell ref="F57:F62"/>
    <mergeCell ref="I57:I62"/>
    <mergeCell ref="A64:A65"/>
    <mergeCell ref="J66:J68"/>
    <mergeCell ref="I66:I68"/>
    <mergeCell ref="H66:H68"/>
    <mergeCell ref="A66:A68"/>
    <mergeCell ref="B66:B68"/>
    <mergeCell ref="C66:C68"/>
    <mergeCell ref="D66:D68"/>
    <mergeCell ref="J64:J65"/>
    <mergeCell ref="I64:I65"/>
    <mergeCell ref="C64:C65"/>
    <mergeCell ref="B64:B65"/>
    <mergeCell ref="H64:H65"/>
    <mergeCell ref="F64:F65"/>
    <mergeCell ref="E64:E65"/>
    <mergeCell ref="D64:D65"/>
    <mergeCell ref="A69:A71"/>
    <mergeCell ref="B69:B71"/>
    <mergeCell ref="C69:C71"/>
    <mergeCell ref="D69:D71"/>
    <mergeCell ref="E69:E71"/>
    <mergeCell ref="K66:K68"/>
    <mergeCell ref="E66:E68"/>
    <mergeCell ref="F66:F68"/>
    <mergeCell ref="F69:F71"/>
    <mergeCell ref="H69:H71"/>
    <mergeCell ref="I69:I71"/>
    <mergeCell ref="J69:J71"/>
    <mergeCell ref="A72:A73"/>
    <mergeCell ref="B72:B73"/>
    <mergeCell ref="C72:C73"/>
    <mergeCell ref="D72:D73"/>
    <mergeCell ref="E72:E73"/>
    <mergeCell ref="F72:F73"/>
    <mergeCell ref="B74:B77"/>
    <mergeCell ref="C74:C77"/>
    <mergeCell ref="D74:D77"/>
    <mergeCell ref="E74:E77"/>
    <mergeCell ref="F74:F77"/>
    <mergeCell ref="A74:A77"/>
    <mergeCell ref="A93:A94"/>
    <mergeCell ref="B93:B94"/>
    <mergeCell ref="C93:C94"/>
    <mergeCell ref="D93:D94"/>
    <mergeCell ref="E93:E94"/>
    <mergeCell ref="H78:H80"/>
    <mergeCell ref="F93:F94"/>
    <mergeCell ref="I78:I80"/>
    <mergeCell ref="H93:H94"/>
    <mergeCell ref="I93:I94"/>
    <mergeCell ref="A78:A80"/>
    <mergeCell ref="B78:B80"/>
    <mergeCell ref="C78:C80"/>
    <mergeCell ref="D78:D80"/>
    <mergeCell ref="E78:E80"/>
    <mergeCell ref="F78:F80"/>
    <mergeCell ref="G93:G94"/>
    <mergeCell ref="A96:A97"/>
    <mergeCell ref="B96:B97"/>
    <mergeCell ref="C96:C97"/>
    <mergeCell ref="D96:D97"/>
    <mergeCell ref="E96:E97"/>
    <mergeCell ref="F96:F97"/>
    <mergeCell ref="H96:H97"/>
    <mergeCell ref="I96:I97"/>
    <mergeCell ref="J96:J97"/>
    <mergeCell ref="G96:G97"/>
    <mergeCell ref="A100:A101"/>
    <mergeCell ref="B100:B101"/>
    <mergeCell ref="C100:C101"/>
    <mergeCell ref="D100:D101"/>
    <mergeCell ref="E100:E101"/>
    <mergeCell ref="L98:L99"/>
    <mergeCell ref="H98:H99"/>
    <mergeCell ref="I98:I99"/>
    <mergeCell ref="J98:J99"/>
    <mergeCell ref="A98:A99"/>
    <mergeCell ref="B98:B99"/>
    <mergeCell ref="C98:C99"/>
    <mergeCell ref="D98:D99"/>
    <mergeCell ref="E98:E99"/>
    <mergeCell ref="F98:F99"/>
    <mergeCell ref="K98:K99"/>
    <mergeCell ref="G98:G99"/>
    <mergeCell ref="G100:G101"/>
    <mergeCell ref="A109:A110"/>
    <mergeCell ref="B109:B110"/>
    <mergeCell ref="C109:C110"/>
    <mergeCell ref="D109:D110"/>
    <mergeCell ref="E109:E110"/>
    <mergeCell ref="F109:F110"/>
    <mergeCell ref="L102:L103"/>
    <mergeCell ref="A102:A103"/>
    <mergeCell ref="B102:B103"/>
    <mergeCell ref="C102:C103"/>
    <mergeCell ref="D102:D103"/>
    <mergeCell ref="E102:E103"/>
    <mergeCell ref="F102:F103"/>
    <mergeCell ref="J102:J103"/>
    <mergeCell ref="K102:K103"/>
    <mergeCell ref="G102:G103"/>
    <mergeCell ref="G109:G110"/>
    <mergeCell ref="AC111:AC114"/>
    <mergeCell ref="W66:W68"/>
    <mergeCell ref="AC66:AC68"/>
    <mergeCell ref="V52:V53"/>
    <mergeCell ref="AC69:AC71"/>
    <mergeCell ref="W72:W73"/>
    <mergeCell ref="AC72:AC73"/>
    <mergeCell ref="V69:V71"/>
    <mergeCell ref="K109:K110"/>
    <mergeCell ref="L100:L101"/>
    <mergeCell ref="K100:K101"/>
    <mergeCell ref="L96:L97"/>
    <mergeCell ref="K96:K97"/>
    <mergeCell ref="AC78:AC80"/>
    <mergeCell ref="L93:L94"/>
    <mergeCell ref="K93:K94"/>
    <mergeCell ref="U93:U94"/>
    <mergeCell ref="V93:V94"/>
    <mergeCell ref="W93:W94"/>
    <mergeCell ref="AC93:AC94"/>
    <mergeCell ref="P93:P94"/>
    <mergeCell ref="L74:L77"/>
    <mergeCell ref="K74:K77"/>
    <mergeCell ref="AC74:AC77"/>
    <mergeCell ref="K20:K23"/>
    <mergeCell ref="L20:L23"/>
    <mergeCell ref="AC52:AC53"/>
    <mergeCell ref="V64:V65"/>
    <mergeCell ref="W64:W65"/>
    <mergeCell ref="H102:H103"/>
    <mergeCell ref="I102:I103"/>
    <mergeCell ref="V109:V110"/>
    <mergeCell ref="W109:W110"/>
    <mergeCell ref="AC109:AC110"/>
    <mergeCell ref="P109:P110"/>
    <mergeCell ref="L109:L110"/>
    <mergeCell ref="H109:H110"/>
    <mergeCell ref="I109:I110"/>
    <mergeCell ref="J109:J110"/>
    <mergeCell ref="H100:H101"/>
    <mergeCell ref="J100:J101"/>
    <mergeCell ref="I100:I101"/>
    <mergeCell ref="J93:J94"/>
    <mergeCell ref="J74:J77"/>
    <mergeCell ref="H74:H77"/>
    <mergeCell ref="L78:L80"/>
    <mergeCell ref="I74:I77"/>
    <mergeCell ref="H72:H73"/>
    <mergeCell ref="A111:A114"/>
    <mergeCell ref="B111:B114"/>
    <mergeCell ref="C111:C114"/>
    <mergeCell ref="D111:D114"/>
    <mergeCell ref="E111:E114"/>
    <mergeCell ref="F111:F114"/>
    <mergeCell ref="U111:U114"/>
    <mergeCell ref="V111:V114"/>
    <mergeCell ref="W111:W114"/>
    <mergeCell ref="L111:L114"/>
    <mergeCell ref="K111:K114"/>
    <mergeCell ref="J111:J114"/>
    <mergeCell ref="H111:H114"/>
    <mergeCell ref="I111:I114"/>
    <mergeCell ref="P111:P114"/>
    <mergeCell ref="M111:M114"/>
    <mergeCell ref="N111:N114"/>
    <mergeCell ref="G111:G114"/>
    <mergeCell ref="A122:A123"/>
    <mergeCell ref="B122:B123"/>
    <mergeCell ref="C122:C123"/>
    <mergeCell ref="D122:D123"/>
    <mergeCell ref="E122:E123"/>
    <mergeCell ref="F122:F123"/>
    <mergeCell ref="A116:A117"/>
    <mergeCell ref="B116:B117"/>
    <mergeCell ref="C116:C117"/>
    <mergeCell ref="D116:D117"/>
    <mergeCell ref="E116:E117"/>
    <mergeCell ref="F116:F117"/>
    <mergeCell ref="I128:I129"/>
    <mergeCell ref="K116:K117"/>
    <mergeCell ref="L116:L117"/>
    <mergeCell ref="P116:P117"/>
    <mergeCell ref="Q116:Q117"/>
    <mergeCell ref="J122:J123"/>
    <mergeCell ref="L122:L123"/>
    <mergeCell ref="H116:H117"/>
    <mergeCell ref="I116:I117"/>
    <mergeCell ref="J116:J117"/>
    <mergeCell ref="M116:M117"/>
    <mergeCell ref="N116:N117"/>
    <mergeCell ref="N128:N129"/>
    <mergeCell ref="A124:A126"/>
    <mergeCell ref="P122:P123"/>
    <mergeCell ref="Q122:Q123"/>
    <mergeCell ref="U122:U123"/>
    <mergeCell ref="L124:L126"/>
    <mergeCell ref="J128:J129"/>
    <mergeCell ref="A128:A129"/>
    <mergeCell ref="B128:B129"/>
    <mergeCell ref="K128:K129"/>
    <mergeCell ref="L128:L129"/>
    <mergeCell ref="P128:P129"/>
    <mergeCell ref="Q128:Q129"/>
    <mergeCell ref="U128:U129"/>
    <mergeCell ref="B124:B126"/>
    <mergeCell ref="K124:K126"/>
    <mergeCell ref="I122:I123"/>
    <mergeCell ref="K122:K123"/>
    <mergeCell ref="J124:J126"/>
    <mergeCell ref="I124:I126"/>
    <mergeCell ref="H124:H126"/>
    <mergeCell ref="C128:C129"/>
    <mergeCell ref="D128:D129"/>
    <mergeCell ref="E128:E129"/>
    <mergeCell ref="F128:F129"/>
    <mergeCell ref="V122:V123"/>
    <mergeCell ref="F124:F126"/>
    <mergeCell ref="E124:E126"/>
    <mergeCell ref="D124:D126"/>
    <mergeCell ref="C124:C126"/>
    <mergeCell ref="AC122:AC123"/>
    <mergeCell ref="P124:P126"/>
    <mergeCell ref="Q124:Q126"/>
    <mergeCell ref="U124:U126"/>
    <mergeCell ref="V124:V126"/>
    <mergeCell ref="W124:W126"/>
    <mergeCell ref="AC124:AC126"/>
    <mergeCell ref="M122:M123"/>
    <mergeCell ref="N122:N123"/>
    <mergeCell ref="M124:M126"/>
    <mergeCell ref="N124:N126"/>
    <mergeCell ref="G124:G126"/>
    <mergeCell ref="G122:G123"/>
    <mergeCell ref="H122:H123"/>
    <mergeCell ref="P141:P143"/>
    <mergeCell ref="U141:U143"/>
    <mergeCell ref="K139:K140"/>
    <mergeCell ref="J139:J140"/>
    <mergeCell ref="H139:H140"/>
    <mergeCell ref="I139:I140"/>
    <mergeCell ref="J135:J138"/>
    <mergeCell ref="H141:H143"/>
    <mergeCell ref="A139:A140"/>
    <mergeCell ref="P135:P138"/>
    <mergeCell ref="P139:P140"/>
    <mergeCell ref="A135:A138"/>
    <mergeCell ref="B135:B138"/>
    <mergeCell ref="C135:C138"/>
    <mergeCell ref="D135:D138"/>
    <mergeCell ref="E135:E138"/>
    <mergeCell ref="F135:F138"/>
    <mergeCell ref="H135:H138"/>
    <mergeCell ref="I135:I138"/>
    <mergeCell ref="K135:K138"/>
    <mergeCell ref="N139:N140"/>
    <mergeCell ref="M139:M140"/>
    <mergeCell ref="M141:M143"/>
    <mergeCell ref="N141:N143"/>
    <mergeCell ref="B139:B140"/>
    <mergeCell ref="C139:C140"/>
    <mergeCell ref="D139:D140"/>
    <mergeCell ref="E139:E140"/>
    <mergeCell ref="F139:F140"/>
    <mergeCell ref="A141:A143"/>
    <mergeCell ref="B141:B143"/>
    <mergeCell ref="C141:C143"/>
    <mergeCell ref="D141:D143"/>
    <mergeCell ref="E141:E143"/>
    <mergeCell ref="F141:F143"/>
    <mergeCell ref="AC135:AC138"/>
    <mergeCell ref="J141:J143"/>
    <mergeCell ref="V135:V138"/>
    <mergeCell ref="W135:W138"/>
    <mergeCell ref="L135:L138"/>
    <mergeCell ref="L139:L140"/>
    <mergeCell ref="H149:H151"/>
    <mergeCell ref="W141:W143"/>
    <mergeCell ref="AC141:AC143"/>
    <mergeCell ref="AC139:AC140"/>
    <mergeCell ref="W139:W140"/>
    <mergeCell ref="V139:V140"/>
    <mergeCell ref="U139:U140"/>
    <mergeCell ref="I141:I143"/>
    <mergeCell ref="K141:K143"/>
    <mergeCell ref="L141:L143"/>
    <mergeCell ref="R149:R151"/>
    <mergeCell ref="U149:U151"/>
    <mergeCell ref="V149:V151"/>
    <mergeCell ref="X139:X140"/>
    <mergeCell ref="Y139:Y140"/>
    <mergeCell ref="Z139:Z140"/>
    <mergeCell ref="AA139:AA140"/>
    <mergeCell ref="U135:U138"/>
    <mergeCell ref="A149:A151"/>
    <mergeCell ref="B149:B151"/>
    <mergeCell ref="C149:C151"/>
    <mergeCell ref="D149:D151"/>
    <mergeCell ref="E149:E151"/>
    <mergeCell ref="F149:F151"/>
    <mergeCell ref="I149:I151"/>
    <mergeCell ref="P149:P151"/>
    <mergeCell ref="Q149:Q151"/>
    <mergeCell ref="K149:K151"/>
    <mergeCell ref="J149:J151"/>
    <mergeCell ref="L149:L151"/>
    <mergeCell ref="M149:M151"/>
    <mergeCell ref="N149:N151"/>
    <mergeCell ref="G149:G151"/>
    <mergeCell ref="W116:W117"/>
    <mergeCell ref="W149:W151"/>
    <mergeCell ref="AC149:AC151"/>
    <mergeCell ref="U64:U65"/>
    <mergeCell ref="V128:V129"/>
    <mergeCell ref="W128:W129"/>
    <mergeCell ref="AC128:AC129"/>
    <mergeCell ref="W122:W123"/>
    <mergeCell ref="AC64:AC65"/>
    <mergeCell ref="U72:U73"/>
    <mergeCell ref="AA66:AA68"/>
    <mergeCell ref="AB66:AB68"/>
    <mergeCell ref="AA64:AA65"/>
    <mergeCell ref="AB64:AB65"/>
    <mergeCell ref="AA69:AA71"/>
    <mergeCell ref="AB69:AB71"/>
    <mergeCell ref="X72:X73"/>
    <mergeCell ref="Y72:Y73"/>
    <mergeCell ref="Z72:Z73"/>
    <mergeCell ref="AA72:AA73"/>
    <mergeCell ref="AB72:AB73"/>
    <mergeCell ref="X74:X77"/>
    <mergeCell ref="Y74:Y77"/>
    <mergeCell ref="V141:V143"/>
    <mergeCell ref="F37:F38"/>
    <mergeCell ref="E37:E38"/>
    <mergeCell ref="D37:D38"/>
    <mergeCell ref="I37:I38"/>
    <mergeCell ref="J37:J38"/>
    <mergeCell ref="U116:U117"/>
    <mergeCell ref="V116:V117"/>
    <mergeCell ref="V72:V73"/>
    <mergeCell ref="R116:R117"/>
    <mergeCell ref="F100:F101"/>
    <mergeCell ref="K69:K71"/>
    <mergeCell ref="L69:L71"/>
    <mergeCell ref="P69:P71"/>
    <mergeCell ref="U69:U71"/>
    <mergeCell ref="I72:I73"/>
    <mergeCell ref="K72:K73"/>
    <mergeCell ref="L72:L73"/>
    <mergeCell ref="J72:J73"/>
    <mergeCell ref="L49:L50"/>
    <mergeCell ref="L57:L62"/>
    <mergeCell ref="K57:K62"/>
    <mergeCell ref="L64:L65"/>
    <mergeCell ref="K64:K65"/>
    <mergeCell ref="M52:M53"/>
    <mergeCell ref="A1:B6"/>
    <mergeCell ref="C1:AA1"/>
    <mergeCell ref="AB1:AC2"/>
    <mergeCell ref="C2:AA2"/>
    <mergeCell ref="C3:AA3"/>
    <mergeCell ref="AB3:AC4"/>
    <mergeCell ref="C4:AA4"/>
    <mergeCell ref="C5:AA5"/>
    <mergeCell ref="AB5:AC5"/>
    <mergeCell ref="C6:AA6"/>
    <mergeCell ref="AB6:AC6"/>
    <mergeCell ref="A8:J8"/>
    <mergeCell ref="K8:AC8"/>
    <mergeCell ref="A9:D10"/>
    <mergeCell ref="M11:M12"/>
    <mergeCell ref="N11:N12"/>
    <mergeCell ref="M13:M14"/>
    <mergeCell ref="N13:N14"/>
    <mergeCell ref="X11:X12"/>
    <mergeCell ref="Y11:Y12"/>
    <mergeCell ref="Z11:Z12"/>
    <mergeCell ref="AA11:AA12"/>
    <mergeCell ref="AB11:AB12"/>
    <mergeCell ref="X13:X14"/>
    <mergeCell ref="Y13:Y14"/>
    <mergeCell ref="Z13:Z14"/>
    <mergeCell ref="AA13:AA14"/>
    <mergeCell ref="AB13:AB14"/>
    <mergeCell ref="A11:A12"/>
    <mergeCell ref="B11:B12"/>
    <mergeCell ref="C11:C12"/>
    <mergeCell ref="D11:D12"/>
    <mergeCell ref="E11:E12"/>
    <mergeCell ref="F11:F12"/>
    <mergeCell ref="U11:U12"/>
    <mergeCell ref="AA18:AA19"/>
    <mergeCell ref="AB18:AB19"/>
    <mergeCell ref="X20:X23"/>
    <mergeCell ref="Y20:Y23"/>
    <mergeCell ref="Z20:Z23"/>
    <mergeCell ref="AA20:AA23"/>
    <mergeCell ref="AB20:AB23"/>
    <mergeCell ref="X24:X25"/>
    <mergeCell ref="Y24:Y25"/>
    <mergeCell ref="Z24:Z25"/>
    <mergeCell ref="AA24:AA25"/>
    <mergeCell ref="AB24:AB25"/>
    <mergeCell ref="M20:M23"/>
    <mergeCell ref="N20:N23"/>
    <mergeCell ref="X64:X65"/>
    <mergeCell ref="Y64:Y65"/>
    <mergeCell ref="X66:X68"/>
    <mergeCell ref="Y66:Y68"/>
    <mergeCell ref="X69:X71"/>
    <mergeCell ref="Y69:Y71"/>
    <mergeCell ref="Z66:Z68"/>
    <mergeCell ref="Z64:Z65"/>
    <mergeCell ref="Z69:Z71"/>
    <mergeCell ref="M24:M25"/>
    <mergeCell ref="N24:N25"/>
    <mergeCell ref="M27:M28"/>
    <mergeCell ref="N27:N28"/>
    <mergeCell ref="W69:W71"/>
    <mergeCell ref="P66:P68"/>
    <mergeCell ref="P64:P65"/>
    <mergeCell ref="V27:V28"/>
    <mergeCell ref="W27:W28"/>
    <mergeCell ref="M34:M35"/>
    <mergeCell ref="N34:N35"/>
    <mergeCell ref="M37:M38"/>
    <mergeCell ref="N37:N38"/>
    <mergeCell ref="Z74:Z77"/>
    <mergeCell ref="AA74:AA77"/>
    <mergeCell ref="AB74:AB77"/>
    <mergeCell ref="X78:X80"/>
    <mergeCell ref="Y78:Y80"/>
    <mergeCell ref="Z78:Z80"/>
    <mergeCell ref="AA78:AA80"/>
    <mergeCell ref="AB78:AB80"/>
    <mergeCell ref="X93:X94"/>
    <mergeCell ref="Y93:Y94"/>
    <mergeCell ref="Z93:Z94"/>
    <mergeCell ref="AA93:AA94"/>
    <mergeCell ref="AB93:AB94"/>
    <mergeCell ref="X109:X110"/>
    <mergeCell ref="Y109:Y110"/>
    <mergeCell ref="Z109:Z110"/>
    <mergeCell ref="AA109:AA110"/>
    <mergeCell ref="AB109:AB110"/>
    <mergeCell ref="X111:X114"/>
    <mergeCell ref="Y111:Y114"/>
    <mergeCell ref="Z111:Z114"/>
    <mergeCell ref="AA111:AA114"/>
    <mergeCell ref="AB111:AB114"/>
    <mergeCell ref="X116:X117"/>
    <mergeCell ref="Y116:Y117"/>
    <mergeCell ref="Z116:Z117"/>
    <mergeCell ref="AA116:AA117"/>
    <mergeCell ref="AB116:AB117"/>
    <mergeCell ref="X124:X126"/>
    <mergeCell ref="Y124:Y126"/>
    <mergeCell ref="Z124:Z126"/>
    <mergeCell ref="AA124:AA126"/>
    <mergeCell ref="AB124:AB126"/>
    <mergeCell ref="X122:X123"/>
    <mergeCell ref="Y122:Y123"/>
    <mergeCell ref="Z122:Z123"/>
    <mergeCell ref="AA122:AA123"/>
    <mergeCell ref="AB122:AB123"/>
    <mergeCell ref="AA149:AA151"/>
    <mergeCell ref="AB149:AB151"/>
    <mergeCell ref="AB146:AB147"/>
    <mergeCell ref="X128:X129"/>
    <mergeCell ref="Y128:Y129"/>
    <mergeCell ref="Z128:Z129"/>
    <mergeCell ref="AA128:AA129"/>
    <mergeCell ref="AB128:AB129"/>
    <mergeCell ref="X135:X138"/>
    <mergeCell ref="Y135:Y138"/>
    <mergeCell ref="Z135:Z138"/>
    <mergeCell ref="AA135:AA138"/>
    <mergeCell ref="AB135:AB138"/>
    <mergeCell ref="AA141:AA143"/>
    <mergeCell ref="AB141:AB143"/>
    <mergeCell ref="X149:X151"/>
    <mergeCell ref="Y149:Y151"/>
    <mergeCell ref="Z149:Z151"/>
    <mergeCell ref="M78:M80"/>
    <mergeCell ref="N78:N80"/>
    <mergeCell ref="M57:M62"/>
    <mergeCell ref="N57:N62"/>
    <mergeCell ref="G52:G53"/>
    <mergeCell ref="G47:G48"/>
    <mergeCell ref="G49:G50"/>
    <mergeCell ref="L66:L68"/>
    <mergeCell ref="H52:H53"/>
    <mergeCell ref="I52:I53"/>
    <mergeCell ref="J52:J53"/>
    <mergeCell ref="K52:K53"/>
    <mergeCell ref="G34:G35"/>
    <mergeCell ref="G37:G38"/>
    <mergeCell ref="G57:G62"/>
    <mergeCell ref="G64:G65"/>
    <mergeCell ref="G66:G68"/>
    <mergeCell ref="Z166:AC166"/>
    <mergeCell ref="M64:M65"/>
    <mergeCell ref="N64:N65"/>
    <mergeCell ref="M66:M68"/>
    <mergeCell ref="N66:N68"/>
    <mergeCell ref="M69:M71"/>
    <mergeCell ref="N69:N71"/>
    <mergeCell ref="U166:V166"/>
    <mergeCell ref="G69:G71"/>
    <mergeCell ref="G72:G73"/>
    <mergeCell ref="G78:G80"/>
    <mergeCell ref="M72:M73"/>
    <mergeCell ref="N72:N73"/>
    <mergeCell ref="AB139:AB140"/>
    <mergeCell ref="X141:X143"/>
    <mergeCell ref="Y141:Y143"/>
    <mergeCell ref="Z141:Z143"/>
    <mergeCell ref="M49:M50"/>
    <mergeCell ref="N49:N50"/>
  </mergeCells>
  <pageMargins left="0.9055118110236221" right="0" top="0.74803149606299213" bottom="0.74803149606299213" header="0.31496062992125984" footer="0.31496062992125984"/>
  <pageSetup paperSize="5" scale="45" fitToHeight="20" orientation="landscape" horizontalDpi="4294967293" verticalDpi="4294967293" r:id="rId1"/>
  <rowBreaks count="1" manualBreakCount="1">
    <brk id="65"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D12" sqref="D12"/>
    </sheetView>
  </sheetViews>
  <sheetFormatPr baseColWidth="10" defaultRowHeight="15" x14ac:dyDescent="0.25"/>
  <sheetData>
    <row r="1" spans="1:4" x14ac:dyDescent="0.25">
      <c r="A1">
        <v>84.4</v>
      </c>
      <c r="B1">
        <v>100</v>
      </c>
    </row>
    <row r="2" spans="1:4" x14ac:dyDescent="0.25">
      <c r="A2">
        <v>81.7</v>
      </c>
      <c r="B2">
        <f>+A2*B1</f>
        <v>8170</v>
      </c>
    </row>
    <row r="3" spans="1:4" x14ac:dyDescent="0.25">
      <c r="B3">
        <f>+B2/A1</f>
        <v>96.800947867298575</v>
      </c>
    </row>
    <row r="4" spans="1:4" x14ac:dyDescent="0.25">
      <c r="B4">
        <f>+B3-100</f>
        <v>-3.199052132701425</v>
      </c>
    </row>
    <row r="10" spans="1:4" x14ac:dyDescent="0.25">
      <c r="C10" s="2"/>
    </row>
    <row r="11" spans="1:4" x14ac:dyDescent="0.25">
      <c r="A11">
        <v>30</v>
      </c>
      <c r="C11" s="4"/>
    </row>
    <row r="12" spans="1:4" x14ac:dyDescent="0.25">
      <c r="A12">
        <v>32.5</v>
      </c>
      <c r="B12" s="5">
        <v>1</v>
      </c>
      <c r="C12" s="4"/>
      <c r="D12" s="5"/>
    </row>
    <row r="13" spans="1:4" x14ac:dyDescent="0.25">
      <c r="A13">
        <v>33.15</v>
      </c>
      <c r="B13">
        <f>+A13*B12</f>
        <v>33.15</v>
      </c>
    </row>
    <row r="14" spans="1:4" x14ac:dyDescent="0.25">
      <c r="B14">
        <f>+B13/A12</f>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Hoja2</vt:lpstr>
      <vt:lpstr>Hoja3</vt:lpstr>
      <vt:lpstr>Hoja2!Área_de_impresión</vt:lpstr>
      <vt:lpstr>Hoja2!Títulos_a_imprimir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SUI</dc:creator>
  <cp:lastModifiedBy>Edwar Parra  Peña</cp:lastModifiedBy>
  <cp:lastPrinted>2016-01-23T13:42:44Z</cp:lastPrinted>
  <dcterms:created xsi:type="dcterms:W3CDTF">2015-07-14T15:38:20Z</dcterms:created>
  <dcterms:modified xsi:type="dcterms:W3CDTF">2016-03-29T16:33:34Z</dcterms:modified>
</cp:coreProperties>
</file>